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Ex1.xml" ContentType="application/vnd.ms-office.chartex+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baeseducation109-my.sharepoint.com/personal/jeroen_mutsaerts_baes_education/Documents/02 Kepsfield/02 Academy/03 Marketing &amp; Sales/04 Blogposts/01 Four elements of DCF/"/>
    </mc:Choice>
  </mc:AlternateContent>
  <xr:revisionPtr revIDLastSave="3" documentId="14_{CD015E82-2022-4B62-9D6D-57DE19B3F617}" xr6:coauthVersionLast="47" xr6:coauthVersionMax="47" xr10:uidLastSave="{C16F9F8C-0727-428F-B257-137A44ADD8B5}"/>
  <bookViews>
    <workbookView xWindow="38290" yWindow="-110" windowWidth="38620" windowHeight="21100" activeTab="1" xr2:uid="{5D6A205C-D354-E147-BAFD-6FB7980ECBAB}"/>
  </bookViews>
  <sheets>
    <sheet name="KEPSFIELD" sheetId="4" r:id="rId1"/>
    <sheet name="DCF valuation model" sheetId="2" r:id="rId2"/>
  </sheets>
  <definedNames>
    <definedName name="_xlchart.v1.0" hidden="1">'DCF valuation model'!$N$82:$N$86</definedName>
    <definedName name="_xlchart.v1.1" hidden="1">'DCF valuation model'!$O$82:$O$86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2" l="1"/>
  <c r="E38" i="2"/>
  <c r="E45" i="2"/>
  <c r="E51" i="2"/>
  <c r="E47" i="2"/>
  <c r="F13" i="2"/>
  <c r="F17" i="2"/>
  <c r="F18" i="2"/>
  <c r="F20" i="2"/>
  <c r="F22" i="2"/>
  <c r="F23" i="2"/>
  <c r="F24" i="2"/>
  <c r="F47" i="2"/>
  <c r="F72" i="2"/>
  <c r="F65" i="2"/>
  <c r="F66" i="2"/>
  <c r="F61" i="2"/>
  <c r="F44" i="2"/>
  <c r="F62" i="2"/>
  <c r="F63" i="2"/>
  <c r="F64" i="2"/>
  <c r="F67" i="2"/>
  <c r="F68" i="2"/>
  <c r="F69" i="2"/>
  <c r="F70" i="2"/>
  <c r="F71" i="2"/>
  <c r="F73" i="2"/>
  <c r="F74" i="2"/>
  <c r="F50" i="2"/>
  <c r="F51" i="2"/>
  <c r="F52" i="2"/>
  <c r="F38" i="2"/>
  <c r="F45" i="2"/>
  <c r="F116" i="2"/>
  <c r="G13" i="2"/>
  <c r="G17" i="2"/>
  <c r="G18" i="2"/>
  <c r="G20" i="2"/>
  <c r="G22" i="2"/>
  <c r="G23" i="2"/>
  <c r="G24" i="2"/>
  <c r="G47" i="2"/>
  <c r="G72" i="2"/>
  <c r="G65" i="2"/>
  <c r="G66" i="2"/>
  <c r="G61" i="2"/>
  <c r="G44" i="2"/>
  <c r="G62" i="2"/>
  <c r="G63" i="2"/>
  <c r="G64" i="2"/>
  <c r="G67" i="2"/>
  <c r="G68" i="2"/>
  <c r="G69" i="2"/>
  <c r="G70" i="2"/>
  <c r="G71" i="2"/>
  <c r="G73" i="2"/>
  <c r="G74" i="2"/>
  <c r="G50" i="2"/>
  <c r="G51" i="2"/>
  <c r="G52" i="2"/>
  <c r="G38" i="2"/>
  <c r="G45" i="2"/>
  <c r="G116" i="2"/>
  <c r="H13" i="2"/>
  <c r="H17" i="2"/>
  <c r="H18" i="2"/>
  <c r="H20" i="2"/>
  <c r="H22" i="2"/>
  <c r="H23" i="2"/>
  <c r="H24" i="2"/>
  <c r="H47" i="2"/>
  <c r="H72" i="2"/>
  <c r="H65" i="2"/>
  <c r="H66" i="2"/>
  <c r="H61" i="2"/>
  <c r="H39" i="2"/>
  <c r="H40" i="2"/>
  <c r="H41" i="2"/>
  <c r="H42" i="2"/>
  <c r="H43" i="2"/>
  <c r="H44" i="2"/>
  <c r="H62" i="2"/>
  <c r="H63" i="2"/>
  <c r="H64" i="2"/>
  <c r="H67" i="2"/>
  <c r="H68" i="2"/>
  <c r="H69" i="2"/>
  <c r="H70" i="2"/>
  <c r="H71" i="2"/>
  <c r="H73" i="2"/>
  <c r="H74" i="2"/>
  <c r="H50" i="2"/>
  <c r="H51" i="2"/>
  <c r="H52" i="2"/>
  <c r="E32" i="2"/>
  <c r="F29" i="2"/>
  <c r="F31" i="2"/>
  <c r="F32" i="2"/>
  <c r="G29" i="2"/>
  <c r="G31" i="2"/>
  <c r="G32" i="2"/>
  <c r="H29" i="2"/>
  <c r="H31" i="2"/>
  <c r="H32" i="2"/>
  <c r="H37" i="2"/>
  <c r="H38" i="2"/>
  <c r="H45" i="2"/>
  <c r="H116" i="2"/>
  <c r="I11" i="2"/>
  <c r="I13" i="2"/>
  <c r="I17" i="2"/>
  <c r="I18" i="2"/>
  <c r="I20" i="2"/>
  <c r="I22" i="2"/>
  <c r="I23" i="2"/>
  <c r="I24" i="2"/>
  <c r="I47" i="2"/>
  <c r="I72" i="2"/>
  <c r="I30" i="2"/>
  <c r="I65" i="2"/>
  <c r="I66" i="2"/>
  <c r="I61" i="2"/>
  <c r="I39" i="2"/>
  <c r="I40" i="2"/>
  <c r="I41" i="2"/>
  <c r="I42" i="2"/>
  <c r="I43" i="2"/>
  <c r="I44" i="2"/>
  <c r="I62" i="2"/>
  <c r="I63" i="2"/>
  <c r="I64" i="2"/>
  <c r="I67" i="2"/>
  <c r="I68" i="2"/>
  <c r="I69" i="2"/>
  <c r="I70" i="2"/>
  <c r="I71" i="2"/>
  <c r="I73" i="2"/>
  <c r="I74" i="2"/>
  <c r="I50" i="2"/>
  <c r="I51" i="2"/>
  <c r="I52" i="2"/>
  <c r="I29" i="2"/>
  <c r="I31" i="2"/>
  <c r="I32" i="2"/>
  <c r="I37" i="2"/>
  <c r="I38" i="2"/>
  <c r="I45" i="2"/>
  <c r="I116" i="2"/>
  <c r="J11" i="2"/>
  <c r="J13" i="2"/>
  <c r="J17" i="2"/>
  <c r="J18" i="2"/>
  <c r="J20" i="2"/>
  <c r="J22" i="2"/>
  <c r="J23" i="2"/>
  <c r="J24" i="2"/>
  <c r="J47" i="2"/>
  <c r="J72" i="2"/>
  <c r="J30" i="2"/>
  <c r="J65" i="2"/>
  <c r="J66" i="2"/>
  <c r="J61" i="2"/>
  <c r="J39" i="2"/>
  <c r="J40" i="2"/>
  <c r="J41" i="2"/>
  <c r="J42" i="2"/>
  <c r="J43" i="2"/>
  <c r="J44" i="2"/>
  <c r="J62" i="2"/>
  <c r="J63" i="2"/>
  <c r="J64" i="2"/>
  <c r="J67" i="2"/>
  <c r="J68" i="2"/>
  <c r="J69" i="2"/>
  <c r="J70" i="2"/>
  <c r="J71" i="2"/>
  <c r="J73" i="2"/>
  <c r="J74" i="2"/>
  <c r="J50" i="2"/>
  <c r="J51" i="2"/>
  <c r="J52" i="2"/>
  <c r="J29" i="2"/>
  <c r="J31" i="2"/>
  <c r="J32" i="2"/>
  <c r="J37" i="2"/>
  <c r="J38" i="2"/>
  <c r="J45" i="2"/>
  <c r="J116" i="2"/>
  <c r="K11" i="2"/>
  <c r="K13" i="2"/>
  <c r="K17" i="2"/>
  <c r="K18" i="2"/>
  <c r="K20" i="2"/>
  <c r="K22" i="2"/>
  <c r="K23" i="2"/>
  <c r="K24" i="2"/>
  <c r="K47" i="2"/>
  <c r="K72" i="2"/>
  <c r="K30" i="2"/>
  <c r="K65" i="2"/>
  <c r="K66" i="2"/>
  <c r="K61" i="2"/>
  <c r="K39" i="2"/>
  <c r="K40" i="2"/>
  <c r="K41" i="2"/>
  <c r="K42" i="2"/>
  <c r="K43" i="2"/>
  <c r="K44" i="2"/>
  <c r="K62" i="2"/>
  <c r="K63" i="2"/>
  <c r="K64" i="2"/>
  <c r="K67" i="2"/>
  <c r="K68" i="2"/>
  <c r="K69" i="2"/>
  <c r="K70" i="2"/>
  <c r="K71" i="2"/>
  <c r="K73" i="2"/>
  <c r="K74" i="2"/>
  <c r="K50" i="2"/>
  <c r="K51" i="2"/>
  <c r="K52" i="2"/>
  <c r="K29" i="2"/>
  <c r="K31" i="2"/>
  <c r="K32" i="2"/>
  <c r="K37" i="2"/>
  <c r="K38" i="2"/>
  <c r="K45" i="2"/>
  <c r="K116" i="2"/>
  <c r="L11" i="2"/>
  <c r="L13" i="2"/>
  <c r="L17" i="2"/>
  <c r="L18" i="2"/>
  <c r="L20" i="2"/>
  <c r="L22" i="2"/>
  <c r="L23" i="2"/>
  <c r="L24" i="2"/>
  <c r="L47" i="2"/>
  <c r="L72" i="2"/>
  <c r="L30" i="2"/>
  <c r="L65" i="2"/>
  <c r="L66" i="2"/>
  <c r="L61" i="2"/>
  <c r="L39" i="2"/>
  <c r="L40" i="2"/>
  <c r="L41" i="2"/>
  <c r="L42" i="2"/>
  <c r="L43" i="2"/>
  <c r="L44" i="2"/>
  <c r="L62" i="2"/>
  <c r="L63" i="2"/>
  <c r="L64" i="2"/>
  <c r="L67" i="2"/>
  <c r="L68" i="2"/>
  <c r="L69" i="2"/>
  <c r="L70" i="2"/>
  <c r="L71" i="2"/>
  <c r="L73" i="2"/>
  <c r="L74" i="2"/>
  <c r="L50" i="2"/>
  <c r="L51" i="2"/>
  <c r="L52" i="2"/>
  <c r="L29" i="2"/>
  <c r="L31" i="2"/>
  <c r="L32" i="2"/>
  <c r="L37" i="2"/>
  <c r="L38" i="2"/>
  <c r="L45" i="2"/>
  <c r="L116" i="2"/>
  <c r="L117" i="2"/>
  <c r="K117" i="2"/>
  <c r="J117" i="2"/>
  <c r="I117" i="2"/>
  <c r="H117" i="2"/>
  <c r="G117" i="2"/>
  <c r="F117" i="2"/>
  <c r="F35" i="2"/>
  <c r="G35" i="2"/>
  <c r="H35" i="2"/>
  <c r="I35" i="2"/>
  <c r="J35" i="2"/>
  <c r="K35" i="2"/>
  <c r="L35" i="2"/>
  <c r="H79" i="2"/>
  <c r="H80" i="2"/>
  <c r="H81" i="2"/>
  <c r="H82" i="2"/>
  <c r="H83" i="2"/>
  <c r="H84" i="2"/>
  <c r="H85" i="2"/>
  <c r="H87" i="2"/>
  <c r="H88" i="2"/>
  <c r="I79" i="2"/>
  <c r="I80" i="2"/>
  <c r="I81" i="2"/>
  <c r="I82" i="2"/>
  <c r="I83" i="2"/>
  <c r="I84" i="2"/>
  <c r="I85" i="2"/>
  <c r="I87" i="2"/>
  <c r="I88" i="2"/>
  <c r="J79" i="2"/>
  <c r="J80" i="2"/>
  <c r="J81" i="2"/>
  <c r="J82" i="2"/>
  <c r="J83" i="2"/>
  <c r="J84" i="2"/>
  <c r="J85" i="2"/>
  <c r="J87" i="2"/>
  <c r="J88" i="2"/>
  <c r="K79" i="2"/>
  <c r="K80" i="2"/>
  <c r="K81" i="2"/>
  <c r="K82" i="2"/>
  <c r="K83" i="2"/>
  <c r="K84" i="2"/>
  <c r="K85" i="2"/>
  <c r="K87" i="2"/>
  <c r="K88" i="2"/>
  <c r="L79" i="2"/>
  <c r="L80" i="2"/>
  <c r="L81" i="2"/>
  <c r="L82" i="2"/>
  <c r="L83" i="2"/>
  <c r="L84" i="2"/>
  <c r="L85" i="2"/>
  <c r="L87" i="2"/>
  <c r="L88" i="2"/>
  <c r="L89" i="2"/>
  <c r="L104" i="2"/>
  <c r="L93" i="2"/>
  <c r="L95" i="2"/>
  <c r="L98" i="2"/>
  <c r="L99" i="2"/>
  <c r="L100" i="2"/>
  <c r="L105" i="2"/>
  <c r="L106" i="2"/>
  <c r="L114" i="2"/>
  <c r="P102" i="2"/>
  <c r="G79" i="2"/>
  <c r="L113" i="2"/>
  <c r="P101" i="2"/>
  <c r="L111" i="2"/>
  <c r="P100" i="2"/>
  <c r="L110" i="2"/>
  <c r="P99" i="2"/>
  <c r="O102" i="2"/>
  <c r="O101" i="2"/>
  <c r="O100" i="2"/>
  <c r="O99" i="2"/>
  <c r="N101" i="2"/>
  <c r="N99" i="2"/>
  <c r="L107" i="2"/>
  <c r="L108" i="2"/>
  <c r="O86" i="2"/>
  <c r="O85" i="2"/>
  <c r="O84" i="2"/>
  <c r="O83" i="2"/>
  <c r="O82" i="2"/>
  <c r="N86" i="2"/>
  <c r="N124" i="2"/>
  <c r="N84" i="2"/>
  <c r="N83" i="2"/>
  <c r="N82" i="2"/>
  <c r="H56" i="2"/>
  <c r="G56" i="2"/>
  <c r="F56" i="2"/>
  <c r="L55" i="2"/>
  <c r="K55" i="2"/>
  <c r="J55" i="2"/>
  <c r="I55" i="2"/>
  <c r="H55" i="2"/>
  <c r="G55" i="2"/>
  <c r="F55" i="2"/>
  <c r="H54" i="2"/>
  <c r="G54" i="2"/>
  <c r="F54" i="2"/>
  <c r="E56" i="2"/>
  <c r="E13" i="2"/>
  <c r="E17" i="2"/>
  <c r="E18" i="2"/>
  <c r="E20" i="2"/>
  <c r="E54" i="2"/>
  <c r="E55" i="2"/>
  <c r="G84" i="2"/>
  <c r="F84" i="2"/>
  <c r="G82" i="2"/>
  <c r="F82" i="2"/>
  <c r="E31" i="2"/>
  <c r="B31" i="2"/>
  <c r="E22" i="2"/>
  <c r="G83" i="2"/>
  <c r="F83" i="2"/>
  <c r="E52" i="2"/>
  <c r="E23" i="2"/>
  <c r="E24" i="2"/>
  <c r="F79" i="2"/>
  <c r="I54" i="2"/>
  <c r="I56" i="2"/>
  <c r="F80" i="2"/>
  <c r="F81" i="2"/>
  <c r="F85" i="2"/>
  <c r="G80" i="2"/>
  <c r="G81" i="2"/>
  <c r="G85" i="2"/>
  <c r="J54" i="2"/>
  <c r="J56" i="2"/>
  <c r="K54" i="2"/>
  <c r="K56" i="2"/>
  <c r="L56" i="2"/>
  <c r="L54" i="2"/>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<sst xmlns="http://schemas.openxmlformats.org/spreadsheetml/2006/main" count="252" uniqueCount="154">
  <si>
    <t xml:space="preserve">Free Cash Flow </t>
  </si>
  <si>
    <t>€ m</t>
  </si>
  <si>
    <t>FY21</t>
  </si>
  <si>
    <t>FY22</t>
  </si>
  <si>
    <t>EBIT</t>
  </si>
  <si>
    <t>Corporate income tax</t>
  </si>
  <si>
    <t>NOPAT</t>
  </si>
  <si>
    <t>Depreciation &amp; amortization</t>
  </si>
  <si>
    <t xml:space="preserve">Investments in net working capital </t>
  </si>
  <si>
    <t>Capital expenditures</t>
  </si>
  <si>
    <t>Free cash flow</t>
  </si>
  <si>
    <t>Discounting period</t>
  </si>
  <si>
    <t>Discount factor</t>
  </si>
  <si>
    <t>Present value of FCF</t>
  </si>
  <si>
    <t>Cumulative present value of FCF</t>
  </si>
  <si>
    <t xml:space="preserve">Terminal Value </t>
  </si>
  <si>
    <t>FCF FY27</t>
  </si>
  <si>
    <t>Terminal value year growth rate</t>
  </si>
  <si>
    <t>FCF terminal value</t>
  </si>
  <si>
    <t>Terminal growth rate</t>
  </si>
  <si>
    <t>WACC</t>
  </si>
  <si>
    <t>Future terminal value</t>
  </si>
  <si>
    <t>Discount factor terminal value</t>
  </si>
  <si>
    <t>Explicit Forecast Period</t>
  </si>
  <si>
    <t>Terminal Value</t>
  </si>
  <si>
    <t>Enterprise value</t>
  </si>
  <si>
    <t>Implied EV/EBIT Multiples</t>
  </si>
  <si>
    <t>Income Statement</t>
  </si>
  <si>
    <t>FY23</t>
  </si>
  <si>
    <t>Revenues</t>
  </si>
  <si>
    <t>COGS</t>
  </si>
  <si>
    <t>Gross profit</t>
  </si>
  <si>
    <t>Total operating expenses</t>
  </si>
  <si>
    <t>EBITDA</t>
  </si>
  <si>
    <t>Interest expense</t>
  </si>
  <si>
    <t>EBT</t>
  </si>
  <si>
    <t>Net income</t>
  </si>
  <si>
    <t>Investment Balance Sheet</t>
  </si>
  <si>
    <t xml:space="preserve">€ m </t>
  </si>
  <si>
    <t>Property, plant and equipment</t>
  </si>
  <si>
    <t>Non-current assets</t>
  </si>
  <si>
    <t>Inventories</t>
  </si>
  <si>
    <t>Accounts receivable</t>
  </si>
  <si>
    <t>Net working capital</t>
  </si>
  <si>
    <t>Capital employed</t>
  </si>
  <si>
    <t>Equity</t>
  </si>
  <si>
    <t>Long term borrowings</t>
  </si>
  <si>
    <t>Long term lease liabilities</t>
  </si>
  <si>
    <t>Cash and cash equivalents</t>
  </si>
  <si>
    <t>Net debt</t>
  </si>
  <si>
    <t>Financing</t>
  </si>
  <si>
    <t>Total Cash Flow</t>
  </si>
  <si>
    <t>Operating cash flow</t>
  </si>
  <si>
    <t>Investments in PPE</t>
  </si>
  <si>
    <t>Financial income and expenses</t>
  </si>
  <si>
    <t>Financing cash flow</t>
  </si>
  <si>
    <t xml:space="preserve">Total Cash Flow </t>
  </si>
  <si>
    <t>Cash beginning of period</t>
  </si>
  <si>
    <t>Total Cashflow</t>
  </si>
  <si>
    <t>Cash end of period</t>
  </si>
  <si>
    <t>FY24</t>
  </si>
  <si>
    <t>FY25</t>
  </si>
  <si>
    <t>FY26</t>
  </si>
  <si>
    <t>FY27</t>
  </si>
  <si>
    <t>FY28</t>
  </si>
  <si>
    <t>Other receivables</t>
  </si>
  <si>
    <t>Other payables</t>
  </si>
  <si>
    <t>Personnel expenses</t>
  </si>
  <si>
    <t>Housing expenses</t>
  </si>
  <si>
    <t>SG&amp;A expenses</t>
  </si>
  <si>
    <t>FC24</t>
  </si>
  <si>
    <t xml:space="preserve">BoY </t>
  </si>
  <si>
    <t>EoY</t>
  </si>
  <si>
    <t>CAPEX</t>
  </si>
  <si>
    <t>Depreciation</t>
  </si>
  <si>
    <t>Chg. in long term debt</t>
  </si>
  <si>
    <t>Chg. in equity</t>
  </si>
  <si>
    <t>Present value of  terminal value</t>
  </si>
  <si>
    <t>Input</t>
  </si>
  <si>
    <t>Legend</t>
  </si>
  <si>
    <t>(Sub)total</t>
  </si>
  <si>
    <t>Enterprise and Equity Value</t>
  </si>
  <si>
    <t>Description</t>
  </si>
  <si>
    <t>Calculation input</t>
  </si>
  <si>
    <t>Do not change these cells</t>
  </si>
  <si>
    <t>Put you input in these cells</t>
  </si>
  <si>
    <t>Accounts payables</t>
  </si>
  <si>
    <t>Income statement</t>
  </si>
  <si>
    <t>Net debt as of transaction date</t>
  </si>
  <si>
    <t>Equity value</t>
  </si>
  <si>
    <t>Implied EV/EBITDA Multiples</t>
  </si>
  <si>
    <t>Return on capital employed</t>
  </si>
  <si>
    <t>KPI</t>
  </si>
  <si>
    <t>EBIT margin</t>
  </si>
  <si>
    <t>Capital efficiency</t>
  </si>
  <si>
    <t>Colour</t>
  </si>
  <si>
    <t>CAPEX corkscrew</t>
  </si>
  <si>
    <t>Capex versus depreciation</t>
  </si>
  <si>
    <t>Total cashflow  conversion</t>
  </si>
  <si>
    <t>Valuation metrics</t>
  </si>
  <si>
    <t>Actual</t>
  </si>
  <si>
    <t>Forecast</t>
  </si>
  <si>
    <t>Boost your career in finance and acquire the skills you need to get ahead in your career by using these templates.</t>
  </si>
  <si>
    <t>Introduction to valuation</t>
  </si>
  <si>
    <t>Online self study</t>
  </si>
  <si>
    <t>3 x 1 hours 1-1 tutoring</t>
  </si>
  <si>
    <t>24/7 support desk</t>
  </si>
  <si>
    <t>Entry level model template</t>
  </si>
  <si>
    <t>Expert level model template</t>
  </si>
  <si>
    <t>Introduction to Valuation</t>
  </si>
  <si>
    <t>Introduction to Corporate Finance</t>
  </si>
  <si>
    <t>Relative Market Valuation</t>
  </si>
  <si>
    <t>Cost of Capital</t>
  </si>
  <si>
    <t>Introduction to Financial Modelling</t>
  </si>
  <si>
    <t>Introduction to Mergers and Acquisitions</t>
  </si>
  <si>
    <t>Financial Statement Analysis</t>
  </si>
  <si>
    <t>Investments</t>
  </si>
  <si>
    <t>Global Investment Principles and Strategies</t>
  </si>
  <si>
    <t>Learn how to perform a corporate valuation using the discounted cashflow method and other methods</t>
  </si>
  <si>
    <t>Learn the basic concepts of Corporate Finance</t>
  </si>
  <si>
    <t>Learn the ins and outs of valuation using market multiples</t>
  </si>
  <si>
    <t>Get a comprehensive overview of all the parameters in determining the cost of capital</t>
  </si>
  <si>
    <t>Learn how to build a flexible three statement model in excel, suitable for DCF valuations</t>
  </si>
  <si>
    <t>Get an understanding of all steps and techniques involved in an M&amp;A process</t>
  </si>
  <si>
    <t>Learn how to evaluate the performance of a company based on its financial statements</t>
  </si>
  <si>
    <t>Learn about global financial markets, types of investments, ethics, sustainable investing and trends in investing</t>
  </si>
  <si>
    <t>Introduction to Accounting &amp; Reporting</t>
  </si>
  <si>
    <t>Learn about the accounting principles, Reporting standards and basic accounting concepts</t>
  </si>
  <si>
    <t>Learn the basics of the accounting process, journal entries and preparing the financials statements</t>
  </si>
  <si>
    <t>Accounting Basics</t>
  </si>
  <si>
    <t>CLICK HERE</t>
  </si>
  <si>
    <t>You can find our finance &amp; investment courses at:</t>
  </si>
  <si>
    <t>If you have a particular interest in DCF valuation, select on of our course packages:</t>
  </si>
  <si>
    <t>This DCF Valuation Model is provided as a free resource and is intended for promotional purposes only. Please note the following:</t>
  </si>
  <si>
    <t>By using this DCF Valuation Model, you acknowledge and agree to the terms set forth in this disclaimer.</t>
  </si>
  <si>
    <t>No Guarantee of Accuracy:</t>
  </si>
  <si>
    <t xml:space="preserve">Educational Use Only: </t>
  </si>
  <si>
    <t>This model is intended primarily for educational and illustrative purposes and should not be considered as financial or investment advice.</t>
  </si>
  <si>
    <t xml:space="preserve"> While every effort has been made to ensure the accuracy and relevance of the model, we do not guarantee its accuracy or applicability to your specific circumstances. Users are advised to use their</t>
  </si>
  <si>
    <t xml:space="preserve"> judgment and consult with a professional if necessary.</t>
  </si>
  <si>
    <t xml:space="preserve">No Liability: </t>
  </si>
  <si>
    <t xml:space="preserve">We accept no liability for any direct, indirect, or consequential loss arising from the use of, or reliance on, this model. Users should be aware of the risks associated with financial modeling </t>
  </si>
  <si>
    <t>and decision-making.</t>
  </si>
  <si>
    <t xml:space="preserve">Not for Commercial Use: </t>
  </si>
  <si>
    <t>This free model is not to be sold or used for commercial purposes without express permission from the creator.</t>
  </si>
  <si>
    <t xml:space="preserve">Alterations and Updates: </t>
  </si>
  <si>
    <t>The model is subject to change and updates without notice. Users are responsible for ensuring they have the most current version.</t>
  </si>
  <si>
    <t>Check Balance</t>
  </si>
  <si>
    <t>Check change in cash</t>
  </si>
  <si>
    <t>Get an insight into financial markets, equity and fixed income securities, portfolio theory and investment strategies</t>
  </si>
  <si>
    <t>Some nice charts</t>
  </si>
  <si>
    <t>Welcome to Kepsfield Academy's free DCF model template.</t>
  </si>
  <si>
    <t>Entry level DCF model template</t>
  </si>
  <si>
    <t>Expert level DCF model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</si>
</sst>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0.00_);\(#,##0.00\);&quot;-  &quot;;&quot; &quot;@&quot; &quot;"/>
    <numFmt numFmtId="165" formatCode="dd\ mmm\ yy_);\(###0\);&quot;-  &quot;;&quot; &quot;@&quot; &quot;"/>
    <numFmt numFmtId="166" formatCode="0.00\x"/>
    <numFmt numFmtId="167" formatCode="#,##0_);\(#,##0\);&quot;-  &quot;;&quot; &quot;@&quot; &quot;"/>
    <numFmt numFmtId="168" formatCode="0.00%_);\-0.00%_);&quot;-  &quot;;&quot; &quot;@&quot; &quot;"/>
    <numFmt numFmtId="169" formatCode="#,##0.0000_);\(#,##0.0000\);&quot;-  &quot;;&quot; &quot;@&quot; &quot;"/>
    <numFmt numFmtId="170" formatCode="dd\ mmm\ yyyy_);\(###0\);&quot;-  &quot;;&quot; &quot;@&quot; &quot;"/>
    <numFmt numFmtId="171" formatCode="###0_);\(###0\);&quot;-  &quot;;&quot; &quot;@&quot; &quot;"/>
    <numFmt numFmtId="172" formatCode="0.0\x"/>
    <numFmt numFmtId="173" formatCode="#,##0.0_);\(#,##0.0\);&quot;-  &quot;;&quot; &quot;@&quot; &quot;"/>
    <numFmt numFmtId="174" formatCode="0.0%_);\-0.0%_);&quot;-  &quot;;&quot; &quot;@&quot; &quot;"/>
    <numFmt numFmtId="175" formatCode="&quot;$&quot;#,##0.00"/>
  </numFmts>
  <fonts count="46" x14ac:knownFonts="1">
    <font>
      <sz val="12"/>
      <color theme="1"/>
      <name val="Montserrat"/>
      <family val="2"/>
      <scheme val="minor"/>
    </font>
    <font>
      <sz val="12"/>
      <color theme="1"/>
      <name val="Montserrat"/>
      <family val="2"/>
      <scheme val="minor"/>
    </font>
    <font>
      <sz val="10"/>
      <color rgb="FFFFFFFF"/>
      <name val="Montserrat SemiBold"/>
    </font>
    <font>
      <sz val="8"/>
      <color rgb="FFFFFFFF"/>
      <name val="Montserrat SemiBold"/>
    </font>
    <font>
      <sz val="8"/>
      <color rgb="FF000000"/>
      <name val="Montserrat SemiBold"/>
    </font>
    <font>
      <sz val="8"/>
      <color rgb="FF000000"/>
      <name val="Montserrat"/>
    </font>
    <font>
      <b/>
      <sz val="8"/>
      <color rgb="FF000000"/>
      <name val="Montserrat SemiBold"/>
    </font>
    <font>
      <sz val="7"/>
      <color rgb="FF000000"/>
      <name val="Montserrat"/>
    </font>
    <font>
      <i/>
      <sz val="7"/>
      <color rgb="FF000000"/>
      <name val="Montserrat"/>
    </font>
    <font>
      <sz val="11"/>
      <color theme="1"/>
      <name val="Montserrat"/>
      <family val="2"/>
      <scheme val="minor"/>
    </font>
    <font>
      <b/>
      <sz val="8"/>
      <color rgb="FF000000"/>
      <name val="Montserrat"/>
    </font>
    <font>
      <i/>
      <sz val="12"/>
      <color theme="1"/>
      <name val="Montserrat"/>
    </font>
    <font>
      <i/>
      <sz val="7"/>
      <color theme="1"/>
      <name val="Montserrat"/>
    </font>
    <font>
      <sz val="8"/>
      <name val="Montserrat"/>
      <family val="2"/>
      <scheme val="minor"/>
    </font>
    <font>
      <sz val="7"/>
      <color theme="1"/>
      <name val="Montserrat"/>
    </font>
    <font>
      <sz val="8"/>
      <color rgb="FFFFFFFF"/>
      <name val="Montserrat"/>
    </font>
    <font>
      <sz val="12"/>
      <color theme="1"/>
      <name val="Montserrat"/>
    </font>
    <font>
      <sz val="10"/>
      <color rgb="FFFFFFFF"/>
      <name val="Montserrat"/>
    </font>
    <font>
      <sz val="8"/>
      <color theme="1"/>
      <name val="Montserrat"/>
    </font>
    <font>
      <sz val="11"/>
      <color theme="1"/>
      <name val="Montserrat"/>
    </font>
    <font>
      <b/>
      <sz val="8"/>
      <color theme="1"/>
      <name val="Montserrat"/>
    </font>
    <font>
      <b/>
      <sz val="12"/>
      <color theme="1"/>
      <name val="Montserrat"/>
    </font>
    <font>
      <sz val="10"/>
      <color theme="4"/>
      <name val="Montserrat SemiBold"/>
    </font>
    <font>
      <b/>
      <u/>
      <sz val="7"/>
      <color rgb="FF000000"/>
      <name val="Montserrat"/>
    </font>
    <font>
      <b/>
      <u/>
      <sz val="8"/>
      <color theme="1"/>
      <name val="Montserrat"/>
    </font>
    <font>
      <b/>
      <u/>
      <sz val="8"/>
      <color rgb="FF000000"/>
      <name val="Montserrat"/>
    </font>
    <font>
      <i/>
      <sz val="8"/>
      <color rgb="FF000000"/>
      <name val="Montserrat"/>
    </font>
    <font>
      <i/>
      <sz val="8"/>
      <color theme="1"/>
      <name val="Montserrat"/>
    </font>
    <font>
      <sz val="10"/>
      <color theme="1"/>
      <name val="Montserrat"/>
    </font>
    <font>
      <b/>
      <sz val="10"/>
      <color theme="1"/>
      <name val="Montserrat"/>
    </font>
    <font>
      <b/>
      <u/>
      <sz val="10"/>
      <color theme="1"/>
      <name val="Montserrat"/>
    </font>
    <font>
      <i/>
      <sz val="10"/>
      <color theme="1"/>
      <name val="Montserrat"/>
    </font>
    <font>
      <b/>
      <sz val="18"/>
      <color theme="1"/>
      <name val="Montserrat"/>
      <family val="2"/>
      <scheme val="minor"/>
    </font>
    <font>
      <b/>
      <u/>
      <sz val="12"/>
      <color theme="1"/>
      <name val="Montserrat"/>
      <scheme val="minor"/>
    </font>
    <font>
      <b/>
      <sz val="12"/>
      <color theme="1"/>
      <name val="Montserrat"/>
      <scheme val="minor"/>
    </font>
    <font>
      <sz val="12"/>
      <color theme="1"/>
      <name val="Montserrat SemiBold"/>
    </font>
    <font>
      <sz val="16"/>
      <color theme="4"/>
      <name val="Montserrat SemiBold"/>
    </font>
    <font>
      <b/>
      <u/>
      <sz val="16"/>
      <color theme="4"/>
      <name val="Montserrat SemiBold"/>
    </font>
    <font>
      <b/>
      <sz val="12"/>
      <color theme="1"/>
      <name val="Montserrat SemiBold"/>
    </font>
    <font>
      <b/>
      <sz val="12"/>
      <color theme="4"/>
      <name val="Montserrat SemiBold"/>
    </font>
    <font>
      <b/>
      <sz val="12"/>
      <color theme="4"/>
      <name val="Montserrat"/>
      <family val="2"/>
      <scheme val="minor"/>
    </font>
    <font>
      <sz val="12"/>
      <color theme="1"/>
      <name val="Montserrat"/>
      <scheme val="minor"/>
    </font>
    <font>
      <sz val="20"/>
      <color theme="1"/>
      <name val="Montserrat"/>
      <family val="2"/>
      <scheme val="minor"/>
    </font>
    <font>
      <b/>
      <sz val="20"/>
      <color theme="1"/>
      <name val="Montserrat Black"/>
    </font>
    <font>
      <b/>
      <sz val="20"/>
      <color theme="1"/>
      <name val="Montserrat"/>
      <family val="2"/>
      <scheme val="minor"/>
    </font>
    <font>
      <u/>
      <sz val="12"/>
      <color theme="10"/>
      <name val="Montserrat"/>
      <family val="2"/>
      <scheme val="minor"/>
    </font>
  </fonts>
  <fills count="8">
    <fill>
      <patternFill patternType="none"/>
    </fill>
    <fill>
      <patternFill patternType="gray125"/>
    </fill>
    <fill>
      <patternFill patternType="solid">
        <fgColor rgb="FF0099A8"/>
        <bgColor indexed="64"/>
      </patternFill>
    </fill>
    <fill>
      <patternFill patternType="solid">
        <fgColor rgb="FF9EACAA"/>
        <bgColor indexed="64"/>
      </patternFill>
    </fill>
    <fill>
      <patternFill patternType="solid">
        <fgColor rgb="FFECEEEE"/>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s>
  <borders count="47">
    <border>
      <left/>
      <right/>
      <top/>
      <bottom/>
      <diagonal/>
    </border>
    <border>
      <left style="thin">
        <color theme="4"/>
      </left>
      <right/>
      <top style="thin">
        <color theme="4"/>
      </top>
      <bottom style="thin">
        <color rgb="FF0099A8"/>
      </bottom>
      <diagonal/>
    </border>
    <border>
      <left/>
      <right/>
      <top style="thin">
        <color theme="4"/>
      </top>
      <bottom style="thin">
        <color rgb="FF0099A8"/>
      </bottom>
      <diagonal/>
    </border>
    <border>
      <left style="thin">
        <color rgb="FF0099A8"/>
      </left>
      <right/>
      <top/>
      <bottom style="thin">
        <color rgb="FF0099A8"/>
      </bottom>
      <diagonal/>
    </border>
    <border>
      <left style="thin">
        <color rgb="FF0099A8"/>
      </left>
      <right/>
      <top style="thin">
        <color rgb="FF0099A8"/>
      </top>
      <bottom style="thin">
        <color rgb="FF0099A8"/>
      </bottom>
      <diagonal/>
    </border>
    <border>
      <left style="thin">
        <color rgb="FF0099A8"/>
      </left>
      <right/>
      <top style="medium">
        <color rgb="FF0099A8"/>
      </top>
      <bottom style="thin">
        <color rgb="FF0099A8"/>
      </bottom>
      <diagonal/>
    </border>
    <border>
      <left/>
      <right/>
      <top style="medium">
        <color rgb="FF0099A8"/>
      </top>
      <bottom style="thin">
        <color rgb="FF0099A8"/>
      </bottom>
      <diagonal/>
    </border>
    <border>
      <left/>
      <right style="thin">
        <color rgb="FF0099A8"/>
      </right>
      <top style="medium">
        <color rgb="FF0099A8"/>
      </top>
      <bottom style="thin">
        <color rgb="FF0099A8"/>
      </bottom>
      <diagonal/>
    </border>
    <border>
      <left style="thin">
        <color rgb="FF0099A8"/>
      </left>
      <right/>
      <top style="thin">
        <color rgb="FF0099A8"/>
      </top>
      <bottom/>
      <diagonal/>
    </border>
    <border>
      <left/>
      <right/>
      <top style="thin">
        <color rgb="FF0099A8"/>
      </top>
      <bottom/>
      <diagonal/>
    </border>
    <border>
      <left/>
      <right/>
      <top style="thin">
        <color rgb="FF0099A8"/>
      </top>
      <bottom style="thin">
        <color rgb="FF0099A8"/>
      </bottom>
      <diagonal/>
    </border>
    <border>
      <left/>
      <right style="thin">
        <color rgb="FF0099A8"/>
      </right>
      <top style="thin">
        <color rgb="FF0099A8"/>
      </top>
      <bottom style="thin">
        <color rgb="FF0099A8"/>
      </bottom>
      <diagonal/>
    </border>
    <border>
      <left style="thin">
        <color theme="4"/>
      </left>
      <right/>
      <top style="thin">
        <color rgb="FF0099A8"/>
      </top>
      <bottom style="thin">
        <color rgb="FF0099A8"/>
      </bottom>
      <diagonal/>
    </border>
    <border>
      <left style="thin">
        <color theme="4"/>
      </left>
      <right/>
      <top style="thin">
        <color rgb="FF0099A8"/>
      </top>
      <bottom/>
      <diagonal/>
    </border>
    <border>
      <left/>
      <right style="thin">
        <color rgb="FF0099A8"/>
      </right>
      <top style="thin">
        <color rgb="FF0099A8"/>
      </top>
      <bottom/>
      <diagonal/>
    </border>
    <border>
      <left style="thin">
        <color theme="4"/>
      </left>
      <right/>
      <top style="medium">
        <color rgb="FF0099A8"/>
      </top>
      <bottom style="medium">
        <color rgb="FF0099A8"/>
      </bottom>
      <diagonal/>
    </border>
    <border>
      <left/>
      <right/>
      <top style="medium">
        <color rgb="FF0099A8"/>
      </top>
      <bottom style="medium">
        <color rgb="FF0099A8"/>
      </bottom>
      <diagonal/>
    </border>
    <border>
      <left/>
      <right style="thin">
        <color rgb="FF0099A8"/>
      </right>
      <top style="medium">
        <color rgb="FF0099A8"/>
      </top>
      <bottom style="medium">
        <color rgb="FF0099A8"/>
      </bottom>
      <diagonal/>
    </border>
    <border>
      <left/>
      <right/>
      <top/>
      <bottom style="thin">
        <color rgb="FF0099A8"/>
      </bottom>
      <diagonal/>
    </border>
    <border>
      <left/>
      <right style="thin">
        <color rgb="FF0099A8"/>
      </right>
      <top/>
      <bottom style="thin">
        <color rgb="FF0099A8"/>
      </bottom>
      <diagonal/>
    </border>
    <border>
      <left style="thin">
        <color rgb="FF0099A8"/>
      </left>
      <right/>
      <top style="thin">
        <color rgb="FF0099A8"/>
      </top>
      <bottom style="medium">
        <color rgb="FF0099A8"/>
      </bottom>
      <diagonal/>
    </border>
    <border>
      <left/>
      <right/>
      <top style="thin">
        <color rgb="FF0099A8"/>
      </top>
      <bottom style="medium">
        <color rgb="FF0099A8"/>
      </bottom>
      <diagonal/>
    </border>
    <border>
      <left/>
      <right style="thin">
        <color rgb="FF0099A8"/>
      </right>
      <top style="thin">
        <color rgb="FF0099A8"/>
      </top>
      <bottom style="medium">
        <color rgb="FF0099A8"/>
      </bottom>
      <diagonal/>
    </border>
    <border>
      <left style="thin">
        <color rgb="FF0099A8"/>
      </left>
      <right/>
      <top style="medium">
        <color rgb="FF0099A8"/>
      </top>
      <bottom style="medium">
        <color rgb="FF0099A8"/>
      </bottom>
      <diagonal/>
    </border>
    <border>
      <left style="thin">
        <color rgb="FF0099A8"/>
      </left>
      <right/>
      <top/>
      <bottom/>
      <diagonal/>
    </border>
    <border>
      <left/>
      <right style="thin">
        <color rgb="FF0099A8"/>
      </right>
      <top/>
      <bottom/>
      <diagonal/>
    </border>
    <border>
      <left style="thin">
        <color rgb="FF0099A8"/>
      </left>
      <right/>
      <top style="medium">
        <color rgb="FF0099A8"/>
      </top>
      <bottom/>
      <diagonal/>
    </border>
    <border>
      <left/>
      <right/>
      <top style="medium">
        <color rgb="FF0099A8"/>
      </top>
      <bottom/>
      <diagonal/>
    </border>
    <border>
      <left/>
      <right style="thin">
        <color rgb="FF0099A8"/>
      </right>
      <top style="medium">
        <color rgb="FF0099A8"/>
      </top>
      <bottom/>
      <diagonal/>
    </border>
    <border>
      <left/>
      <right/>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right style="thin">
        <color theme="4"/>
      </right>
      <top/>
      <bottom style="medium">
        <color rgb="FF0099A8"/>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style="medium">
        <color theme="4"/>
      </right>
      <top style="medium">
        <color theme="4"/>
      </top>
      <bottom/>
      <diagonal/>
    </border>
    <border>
      <left style="medium">
        <color theme="4"/>
      </left>
      <right style="medium">
        <color theme="4"/>
      </right>
      <top/>
      <bottom style="medium">
        <color theme="4"/>
      </bottom>
      <diagonal/>
    </border>
    <border>
      <left style="medium">
        <color theme="4"/>
      </left>
      <right style="medium">
        <color theme="4"/>
      </right>
      <top/>
      <bottom/>
      <diagonal/>
    </border>
  </borders>
  <cellStyleXfs count="8">
    <xf numFmtId="167" fontId="0" fillId="0" borderId="0" applyFont="0" applyFill="0" applyBorder="0" applyProtection="0">
      <alignment vertical="top"/>
    </xf>
    <xf numFmtId="168" fontId="1" fillId="0" borderId="0" applyFont="0" applyFill="0" applyBorder="0" applyProtection="0">
      <alignment vertical="top"/>
    </xf>
    <xf numFmtId="165" fontId="9" fillId="0" borderId="0" applyFont="0" applyFill="0" applyBorder="0" applyProtection="0">
      <alignment vertical="top"/>
    </xf>
    <xf numFmtId="169" fontId="1" fillId="0" borderId="0" applyFont="0" applyFill="0" applyBorder="0" applyProtection="0">
      <alignment vertical="top"/>
    </xf>
    <xf numFmtId="170" fontId="1" fillId="0" borderId="0" applyFont="0" applyFill="0" applyBorder="0" applyProtection="0">
      <alignment vertical="top"/>
    </xf>
    <xf numFmtId="171" fontId="1" fillId="0" borderId="0" applyFont="0" applyFill="0" applyBorder="0" applyProtection="0">
      <alignment vertical="top"/>
    </xf>
    <xf numFmtId="167" fontId="9" fillId="0" borderId="0" applyFont="0" applyFill="0" applyBorder="0" applyProtection="0">
      <alignment vertical="top"/>
    </xf>
    <xf numFmtId="167" fontId="45" fillId="0" borderId="0" applyNumberFormat="0" applyFill="0" applyBorder="0" applyAlignment="0" applyProtection="0">
      <alignment vertical="top"/>
    </xf>
  </cellStyleXfs>
  <cellXfs count="308">
    <xf numFmtId="167" fontId="0" fillId="0" borderId="0" xfId="0">
      <alignment vertical="top"/>
    </xf>
    <xf numFmtId="167" fontId="2" fillId="2" borderId="6" xfId="0" applyFont="1" applyFill="1" applyBorder="1" applyAlignment="1">
      <alignment vertical="center"/>
    </xf>
    <xf numFmtId="167" fontId="5" fillId="0" borderId="12" xfId="0" applyFont="1" applyBorder="1" applyAlignment="1">
      <alignment vertical="center"/>
    </xf>
    <xf numFmtId="167" fontId="5" fillId="0" borderId="10" xfId="0" applyFont="1" applyBorder="1" applyAlignment="1">
      <alignment vertical="center"/>
    </xf>
    <xf numFmtId="167" fontId="5" fillId="0" borderId="13" xfId="0" applyFont="1" applyBorder="1" applyAlignment="1">
      <alignment vertical="center"/>
    </xf>
    <xf numFmtId="167" fontId="5" fillId="0" borderId="9" xfId="0" applyFont="1" applyBorder="1" applyAlignment="1">
      <alignment vertical="center"/>
    </xf>
    <xf numFmtId="167" fontId="7" fillId="4" borderId="3" xfId="0" applyFont="1" applyFill="1" applyBorder="1" applyAlignment="1">
      <alignment vertical="center"/>
    </xf>
    <xf numFmtId="167" fontId="8" fillId="4" borderId="18" xfId="0" applyFont="1" applyFill="1" applyBorder="1" applyAlignment="1">
      <alignment vertical="center"/>
    </xf>
    <xf numFmtId="164" fontId="7" fillId="4" borderId="18" xfId="0" applyNumberFormat="1" applyFont="1" applyFill="1" applyBorder="1" applyAlignment="1">
      <alignment vertical="center"/>
    </xf>
    <xf numFmtId="167" fontId="7" fillId="4" borderId="4" xfId="0" applyFont="1" applyFill="1" applyBorder="1" applyAlignment="1">
      <alignment vertical="center"/>
    </xf>
    <xf numFmtId="167" fontId="7" fillId="4" borderId="10" xfId="0" applyFont="1" applyFill="1" applyBorder="1" applyAlignment="1">
      <alignment vertical="center"/>
    </xf>
    <xf numFmtId="164" fontId="7" fillId="4" borderId="10" xfId="0" applyNumberFormat="1" applyFont="1" applyFill="1" applyBorder="1" applyAlignment="1">
      <alignment vertical="center"/>
    </xf>
    <xf numFmtId="167" fontId="3" fillId="3" borderId="4" xfId="0" applyFont="1" applyFill="1" applyBorder="1" applyAlignment="1">
      <alignment vertical="center"/>
    </xf>
    <xf numFmtId="167" fontId="3" fillId="3" borderId="10" xfId="0" applyFont="1" applyFill="1" applyBorder="1" applyAlignment="1">
      <alignment vertical="center"/>
    </xf>
    <xf numFmtId="167" fontId="5" fillId="0" borderId="4" xfId="0" applyFont="1" applyFill="1" applyBorder="1" applyAlignment="1">
      <alignment vertical="center"/>
    </xf>
    <xf numFmtId="167" fontId="5" fillId="0" borderId="10" xfId="0" applyFont="1" applyFill="1" applyBorder="1" applyAlignment="1">
      <alignment vertical="center"/>
    </xf>
    <xf numFmtId="167" fontId="5" fillId="0" borderId="3" xfId="0" applyFont="1" applyFill="1" applyBorder="1" applyAlignment="1">
      <alignment vertical="center"/>
    </xf>
    <xf numFmtId="167" fontId="5" fillId="0" borderId="18" xfId="0" applyFont="1" applyFill="1" applyBorder="1" applyAlignment="1">
      <alignment vertical="center"/>
    </xf>
    <xf numFmtId="167" fontId="5" fillId="0" borderId="8" xfId="0" applyFont="1" applyFill="1" applyBorder="1" applyAlignment="1">
      <alignment vertical="center"/>
    </xf>
    <xf numFmtId="167" fontId="5" fillId="0" borderId="9" xfId="0" applyFont="1" applyFill="1" applyBorder="1" applyAlignment="1">
      <alignment vertical="center"/>
    </xf>
    <xf numFmtId="167" fontId="10" fillId="0" borderId="13" xfId="0" applyFont="1" applyBorder="1" applyAlignment="1">
      <alignment vertical="center"/>
    </xf>
    <xf numFmtId="167" fontId="10" fillId="0" borderId="9" xfId="0" applyFont="1" applyBorder="1" applyAlignment="1">
      <alignment vertical="center"/>
    </xf>
    <xf numFmtId="167" fontId="11" fillId="0" borderId="0" xfId="0" applyFont="1">
      <alignment vertical="top"/>
    </xf>
    <xf numFmtId="167" fontId="12" fillId="4" borderId="4" xfId="0" applyFont="1" applyFill="1" applyBorder="1" applyAlignment="1">
      <alignment horizontal="left" vertical="top" indent="1"/>
    </xf>
    <xf numFmtId="166" fontId="12" fillId="4" borderId="10" xfId="0" applyNumberFormat="1" applyFont="1" applyFill="1" applyBorder="1">
      <alignment vertical="top"/>
    </xf>
    <xf numFmtId="167" fontId="12" fillId="4" borderId="20" xfId="0" applyFont="1" applyFill="1" applyBorder="1" applyAlignment="1">
      <alignment horizontal="left" vertical="top" indent="1"/>
    </xf>
    <xf numFmtId="166" fontId="12" fillId="4" borderId="21" xfId="0" applyNumberFormat="1" applyFont="1" applyFill="1" applyBorder="1">
      <alignment vertical="top"/>
    </xf>
    <xf numFmtId="167" fontId="5" fillId="0" borderId="24" xfId="0" applyFont="1" applyFill="1" applyBorder="1" applyAlignment="1">
      <alignment vertical="center"/>
    </xf>
    <xf numFmtId="167" fontId="5" fillId="0" borderId="0" xfId="0" applyFont="1" applyFill="1" applyBorder="1" applyAlignment="1">
      <alignment vertical="center"/>
    </xf>
    <xf numFmtId="167" fontId="2" fillId="2" borderId="5" xfId="6" applyFont="1" applyFill="1" applyBorder="1" applyAlignment="1">
      <alignment vertical="center"/>
    </xf>
    <xf numFmtId="167" fontId="2" fillId="2" borderId="6" xfId="6" applyFont="1" applyFill="1" applyBorder="1" applyAlignment="1">
      <alignment vertical="center"/>
    </xf>
    <xf numFmtId="167" fontId="5" fillId="0" borderId="10" xfId="6" applyFont="1" applyFill="1" applyBorder="1" applyAlignment="1">
      <alignment vertical="center"/>
    </xf>
    <xf numFmtId="167" fontId="5" fillId="0" borderId="9" xfId="6" applyFont="1" applyFill="1" applyBorder="1" applyAlignment="1">
      <alignment vertical="center"/>
    </xf>
    <xf numFmtId="167" fontId="5" fillId="0" borderId="4" xfId="6" applyFont="1" applyFill="1" applyBorder="1" applyAlignment="1">
      <alignment vertical="center"/>
    </xf>
    <xf numFmtId="167" fontId="5" fillId="0" borderId="8" xfId="6" applyFont="1" applyFill="1" applyBorder="1" applyAlignment="1">
      <alignment vertical="center"/>
    </xf>
    <xf numFmtId="167" fontId="5" fillId="0" borderId="0" xfId="6" applyFont="1" applyFill="1" applyBorder="1" applyAlignment="1">
      <alignment vertical="center"/>
    </xf>
    <xf numFmtId="167" fontId="10" fillId="0" borderId="4" xfId="6" applyFont="1" applyFill="1" applyBorder="1" applyAlignment="1">
      <alignment vertical="center"/>
    </xf>
    <xf numFmtId="167" fontId="10" fillId="0" borderId="10" xfId="6" applyFont="1" applyFill="1" applyBorder="1" applyAlignment="1">
      <alignment vertical="center"/>
    </xf>
    <xf numFmtId="167" fontId="3" fillId="3" borderId="10" xfId="0" applyFont="1" applyFill="1" applyBorder="1" applyAlignment="1">
      <alignment horizontal="right" vertical="center"/>
    </xf>
    <xf numFmtId="167" fontId="7" fillId="4" borderId="18" xfId="0" applyFont="1" applyFill="1" applyBorder="1" applyAlignment="1">
      <alignment vertical="center"/>
    </xf>
    <xf numFmtId="167" fontId="7" fillId="4" borderId="20" xfId="0" applyFont="1" applyFill="1" applyBorder="1" applyAlignment="1">
      <alignment vertical="center"/>
    </xf>
    <xf numFmtId="167" fontId="7" fillId="4" borderId="21" xfId="0" applyFont="1" applyFill="1" applyBorder="1" applyAlignment="1">
      <alignment vertical="center"/>
    </xf>
    <xf numFmtId="167" fontId="7" fillId="0" borderId="0" xfId="0" applyFont="1" applyFill="1" applyBorder="1" applyAlignment="1">
      <alignment vertical="center"/>
    </xf>
    <xf numFmtId="167" fontId="5" fillId="0" borderId="0" xfId="6" applyFont="1" applyFill="1" applyBorder="1" applyAlignment="1">
      <alignment horizontal="right" vertical="center"/>
    </xf>
    <xf numFmtId="167" fontId="5" fillId="0" borderId="10" xfId="6" applyFont="1" applyFill="1" applyBorder="1" applyAlignment="1">
      <alignment horizontal="right" vertical="center"/>
    </xf>
    <xf numFmtId="167" fontId="10" fillId="0" borderId="4" xfId="0" applyFont="1" applyFill="1" applyBorder="1" applyAlignment="1">
      <alignment vertical="center"/>
    </xf>
    <xf numFmtId="167" fontId="10" fillId="0" borderId="10" xfId="0" applyFont="1" applyFill="1" applyBorder="1" applyAlignment="1">
      <alignment vertical="center"/>
    </xf>
    <xf numFmtId="167" fontId="10" fillId="0" borderId="10" xfId="6" applyFont="1" applyFill="1" applyBorder="1" applyAlignment="1">
      <alignment horizontal="right" vertical="center"/>
    </xf>
    <xf numFmtId="167" fontId="5" fillId="0" borderId="9" xfId="6" applyFont="1" applyFill="1" applyBorder="1" applyAlignment="1">
      <alignment horizontal="right" vertical="center"/>
    </xf>
    <xf numFmtId="167" fontId="3" fillId="3" borderId="11" xfId="0" applyFont="1" applyFill="1" applyBorder="1" applyAlignment="1">
      <alignment horizontal="right" vertical="center"/>
    </xf>
    <xf numFmtId="167" fontId="10" fillId="0" borderId="8" xfId="0" applyFont="1" applyFill="1" applyBorder="1" applyAlignment="1">
      <alignment vertical="center"/>
    </xf>
    <xf numFmtId="167" fontId="10" fillId="0" borderId="9" xfId="0" applyFont="1" applyFill="1" applyBorder="1" applyAlignment="1">
      <alignment vertical="center"/>
    </xf>
    <xf numFmtId="167" fontId="5" fillId="0" borderId="18" xfId="6" applyFont="1" applyFill="1" applyBorder="1" applyAlignment="1">
      <alignment horizontal="right" vertical="center"/>
    </xf>
    <xf numFmtId="167" fontId="6" fillId="0" borderId="5" xfId="0" applyFont="1" applyFill="1" applyBorder="1" applyAlignment="1">
      <alignment vertical="center"/>
    </xf>
    <xf numFmtId="167" fontId="6" fillId="0" borderId="6" xfId="0" applyFont="1" applyFill="1" applyBorder="1" applyAlignment="1">
      <alignment vertical="center"/>
    </xf>
    <xf numFmtId="167" fontId="6" fillId="0" borderId="6" xfId="6" applyFont="1" applyFill="1" applyBorder="1" applyAlignment="1">
      <alignment horizontal="right" vertical="center"/>
    </xf>
    <xf numFmtId="167" fontId="5" fillId="5" borderId="9" xfId="6" applyFont="1" applyFill="1" applyBorder="1" applyAlignment="1">
      <alignment horizontal="right" vertical="center"/>
    </xf>
    <xf numFmtId="167" fontId="5" fillId="5" borderId="14" xfId="6" applyFont="1" applyFill="1" applyBorder="1" applyAlignment="1">
      <alignment horizontal="right" vertical="center"/>
    </xf>
    <xf numFmtId="167" fontId="6" fillId="0" borderId="7" xfId="6" applyFont="1" applyFill="1" applyBorder="1" applyAlignment="1">
      <alignment horizontal="right" vertical="center"/>
    </xf>
    <xf numFmtId="167" fontId="5" fillId="5" borderId="0" xfId="6" applyFont="1" applyFill="1" applyBorder="1" applyAlignment="1">
      <alignment horizontal="right" vertical="center"/>
    </xf>
    <xf numFmtId="167" fontId="5" fillId="5" borderId="25" xfId="6" applyFont="1" applyFill="1" applyBorder="1" applyAlignment="1">
      <alignment horizontal="right" vertical="center"/>
    </xf>
    <xf numFmtId="167" fontId="5" fillId="5" borderId="18" xfId="6" applyFont="1" applyFill="1" applyBorder="1" applyAlignment="1">
      <alignment horizontal="right" vertical="center"/>
    </xf>
    <xf numFmtId="167" fontId="5" fillId="5" borderId="19" xfId="6" applyFont="1" applyFill="1" applyBorder="1" applyAlignment="1">
      <alignment horizontal="right" vertical="center"/>
    </xf>
    <xf numFmtId="167" fontId="10" fillId="0" borderId="11" xfId="6" applyFont="1" applyFill="1" applyBorder="1" applyAlignment="1">
      <alignment horizontal="right" vertical="center"/>
    </xf>
    <xf numFmtId="167" fontId="5" fillId="5" borderId="10" xfId="6" applyFont="1" applyFill="1" applyBorder="1" applyAlignment="1">
      <alignment horizontal="right" vertical="center"/>
    </xf>
    <xf numFmtId="167" fontId="5" fillId="5" borderId="11" xfId="6" applyFont="1" applyFill="1" applyBorder="1" applyAlignment="1">
      <alignment horizontal="right" vertical="center"/>
    </xf>
    <xf numFmtId="167" fontId="5" fillId="0" borderId="11" xfId="6" applyFont="1" applyFill="1" applyBorder="1" applyAlignment="1">
      <alignment horizontal="right" vertical="center"/>
    </xf>
    <xf numFmtId="167" fontId="5" fillId="0" borderId="10" xfId="0" applyFont="1" applyFill="1" applyBorder="1" applyAlignment="1">
      <alignment horizontal="right" vertical="center"/>
    </xf>
    <xf numFmtId="167" fontId="10" fillId="0" borderId="10" xfId="0" applyFont="1" applyFill="1" applyBorder="1" applyAlignment="1">
      <alignment horizontal="right" vertical="center"/>
    </xf>
    <xf numFmtId="167" fontId="10" fillId="0" borderId="9" xfId="0" applyFont="1" applyFill="1" applyBorder="1" applyAlignment="1">
      <alignment horizontal="right" vertical="center"/>
    </xf>
    <xf numFmtId="167" fontId="10" fillId="0" borderId="9" xfId="6" applyFont="1" applyFill="1" applyBorder="1" applyAlignment="1">
      <alignment horizontal="right" vertical="center"/>
    </xf>
    <xf numFmtId="167" fontId="10" fillId="0" borderId="14" xfId="6" applyFont="1" applyFill="1" applyBorder="1" applyAlignment="1">
      <alignment horizontal="right" vertical="center"/>
    </xf>
    <xf numFmtId="167" fontId="5" fillId="0" borderId="10" xfId="0" applyFont="1" applyBorder="1" applyAlignment="1">
      <alignment horizontal="right" vertical="center"/>
    </xf>
    <xf numFmtId="167" fontId="5" fillId="0" borderId="9" xfId="0" applyFont="1" applyBorder="1" applyAlignment="1">
      <alignment horizontal="right" vertical="center"/>
    </xf>
    <xf numFmtId="167" fontId="10" fillId="0" borderId="9" xfId="0" applyFont="1" applyBorder="1" applyAlignment="1">
      <alignment horizontal="right" vertical="center"/>
    </xf>
    <xf numFmtId="167" fontId="10" fillId="0" borderId="9" xfId="0" applyFont="1" applyFill="1" applyBorder="1" applyAlignment="1">
      <alignment horizontal="right" vertical="top"/>
    </xf>
    <xf numFmtId="167" fontId="10" fillId="0" borderId="14" xfId="0" applyFont="1" applyFill="1" applyBorder="1" applyAlignment="1">
      <alignment horizontal="right" vertical="top"/>
    </xf>
    <xf numFmtId="167" fontId="5" fillId="0" borderId="11" xfId="0" applyFont="1" applyFill="1" applyBorder="1" applyAlignment="1">
      <alignment horizontal="right" vertical="center"/>
    </xf>
    <xf numFmtId="167" fontId="5" fillId="0" borderId="9" xfId="0" applyFont="1" applyFill="1" applyBorder="1" applyAlignment="1">
      <alignment horizontal="right" vertical="center"/>
    </xf>
    <xf numFmtId="168" fontId="5" fillId="0" borderId="14" xfId="1" applyFont="1" applyFill="1" applyBorder="1" applyAlignment="1">
      <alignment horizontal="right" vertical="top"/>
    </xf>
    <xf numFmtId="167" fontId="5" fillId="0" borderId="18" xfId="0" applyFont="1" applyFill="1" applyBorder="1" applyAlignment="1">
      <alignment horizontal="right" vertical="center"/>
    </xf>
    <xf numFmtId="167" fontId="5" fillId="0" borderId="0" xfId="0" applyFont="1" applyFill="1" applyBorder="1" applyAlignment="1">
      <alignment horizontal="right" vertical="center"/>
    </xf>
    <xf numFmtId="164" fontId="5" fillId="0" borderId="25" xfId="0" applyNumberFormat="1" applyFont="1" applyFill="1" applyBorder="1" applyAlignment="1">
      <alignment horizontal="right" vertical="center"/>
    </xf>
    <xf numFmtId="167" fontId="5" fillId="0" borderId="14" xfId="0" applyFont="1" applyFill="1" applyBorder="1" applyAlignment="1">
      <alignment horizontal="right" vertical="center"/>
    </xf>
    <xf numFmtId="167" fontId="10" fillId="0" borderId="3" xfId="0" applyFont="1" applyFill="1" applyBorder="1" applyAlignment="1">
      <alignment vertical="center"/>
    </xf>
    <xf numFmtId="167" fontId="10" fillId="0" borderId="18" xfId="0" applyFont="1" applyFill="1" applyBorder="1" applyAlignment="1">
      <alignment vertical="center"/>
    </xf>
    <xf numFmtId="167" fontId="10" fillId="0" borderId="18" xfId="6" applyFont="1" applyFill="1" applyBorder="1" applyAlignment="1">
      <alignment horizontal="right" vertical="center"/>
    </xf>
    <xf numFmtId="167" fontId="10" fillId="0" borderId="19" xfId="6" applyFont="1" applyFill="1" applyBorder="1" applyAlignment="1">
      <alignment horizontal="right" vertical="center"/>
    </xf>
    <xf numFmtId="167" fontId="10" fillId="0" borderId="0" xfId="0" applyFont="1" applyFill="1" applyBorder="1" applyAlignment="1">
      <alignment vertical="center"/>
    </xf>
    <xf numFmtId="167" fontId="10" fillId="0" borderId="0" xfId="0" applyFont="1" applyFill="1" applyBorder="1" applyAlignment="1">
      <alignment horizontal="right" vertical="center"/>
    </xf>
    <xf numFmtId="167" fontId="10" fillId="0" borderId="0" xfId="6" applyFont="1" applyFill="1" applyBorder="1" applyAlignment="1">
      <alignment horizontal="right" vertical="center"/>
    </xf>
    <xf numFmtId="167" fontId="5" fillId="0" borderId="5" xfId="0" applyFont="1" applyFill="1" applyBorder="1" applyAlignment="1">
      <alignment vertical="center"/>
    </xf>
    <xf numFmtId="167" fontId="5" fillId="0" borderId="6" xfId="0" applyFont="1" applyFill="1" applyBorder="1" applyAlignment="1">
      <alignment vertical="center"/>
    </xf>
    <xf numFmtId="167" fontId="5" fillId="0" borderId="6" xfId="6" applyFont="1" applyFill="1" applyBorder="1" applyAlignment="1">
      <alignment horizontal="right" vertical="center"/>
    </xf>
    <xf numFmtId="167" fontId="5" fillId="0" borderId="7" xfId="6" applyFont="1" applyFill="1" applyBorder="1" applyAlignment="1">
      <alignment horizontal="right" vertical="center"/>
    </xf>
    <xf numFmtId="167" fontId="15" fillId="2" borderId="6" xfId="0" applyFont="1" applyFill="1" applyBorder="1" applyAlignment="1">
      <alignment horizontal="right" vertical="center"/>
    </xf>
    <xf numFmtId="167" fontId="15" fillId="2" borderId="6" xfId="6" applyFont="1" applyFill="1" applyBorder="1" applyAlignment="1">
      <alignment horizontal="right" vertical="center"/>
    </xf>
    <xf numFmtId="167" fontId="15" fillId="2" borderId="7" xfId="6" applyFont="1" applyFill="1" applyBorder="1" applyAlignment="1">
      <alignment horizontal="right" vertical="center"/>
    </xf>
    <xf numFmtId="167" fontId="3" fillId="2" borderId="6" xfId="0" applyFont="1" applyFill="1" applyBorder="1" applyAlignment="1">
      <alignment horizontal="right" vertical="center"/>
    </xf>
    <xf numFmtId="167" fontId="15" fillId="3" borderId="4" xfId="0" applyFont="1" applyFill="1" applyBorder="1" applyAlignment="1">
      <alignment vertical="center"/>
    </xf>
    <xf numFmtId="167" fontId="15" fillId="3" borderId="10" xfId="0" applyFont="1" applyFill="1" applyBorder="1" applyAlignment="1">
      <alignment vertical="center"/>
    </xf>
    <xf numFmtId="167" fontId="15" fillId="3" borderId="10" xfId="0" applyFont="1" applyFill="1" applyBorder="1" applyAlignment="1">
      <alignment horizontal="right" vertical="center"/>
    </xf>
    <xf numFmtId="165" fontId="15" fillId="3" borderId="10" xfId="2" applyFont="1" applyFill="1" applyBorder="1" applyAlignment="1">
      <alignment horizontal="right" vertical="center"/>
    </xf>
    <xf numFmtId="167" fontId="5" fillId="0" borderId="6" xfId="6" applyFont="1" applyFill="1" applyBorder="1" applyAlignment="1">
      <alignment vertical="center"/>
    </xf>
    <xf numFmtId="167" fontId="5" fillId="0" borderId="5" xfId="6" applyFont="1" applyFill="1" applyBorder="1" applyAlignment="1">
      <alignment vertical="center"/>
    </xf>
    <xf numFmtId="167" fontId="15" fillId="2" borderId="7" xfId="0" applyFont="1" applyFill="1" applyBorder="1" applyAlignment="1">
      <alignment horizontal="right" vertical="center"/>
    </xf>
    <xf numFmtId="167" fontId="3" fillId="2" borderId="7" xfId="0" applyFont="1" applyFill="1" applyBorder="1" applyAlignment="1">
      <alignment horizontal="right" vertical="center"/>
    </xf>
    <xf numFmtId="167" fontId="5" fillId="6" borderId="4" xfId="0" applyFont="1" applyFill="1" applyBorder="1" applyAlignment="1">
      <alignment vertical="center"/>
    </xf>
    <xf numFmtId="167" fontId="5" fillId="5" borderId="4" xfId="0" applyFont="1" applyFill="1" applyBorder="1" applyAlignment="1">
      <alignment vertical="center"/>
    </xf>
    <xf numFmtId="167" fontId="5" fillId="0" borderId="10" xfId="0" applyFont="1" applyFill="1" applyBorder="1" applyAlignment="1">
      <alignment horizontal="left" vertical="center"/>
    </xf>
    <xf numFmtId="167" fontId="10" fillId="0" borderId="11" xfId="0" applyFont="1" applyFill="1" applyBorder="1" applyAlignment="1">
      <alignment horizontal="right" vertical="center"/>
    </xf>
    <xf numFmtId="168" fontId="5" fillId="5" borderId="19" xfId="1" applyFont="1" applyFill="1" applyBorder="1" applyAlignment="1">
      <alignment horizontal="right" vertical="top"/>
    </xf>
    <xf numFmtId="168" fontId="5" fillId="5" borderId="14" xfId="1" applyFont="1" applyFill="1" applyBorder="1" applyAlignment="1">
      <alignment horizontal="right" vertical="top"/>
    </xf>
    <xf numFmtId="167" fontId="16" fillId="0" borderId="0" xfId="0" applyFont="1">
      <alignment vertical="top"/>
    </xf>
    <xf numFmtId="167" fontId="17" fillId="2" borderId="6" xfId="0" applyFont="1" applyFill="1" applyBorder="1" applyAlignment="1">
      <alignment vertical="center"/>
    </xf>
    <xf numFmtId="167" fontId="17" fillId="2" borderId="7" xfId="0" applyFont="1" applyFill="1" applyBorder="1" applyAlignment="1">
      <alignment horizontal="right" vertical="center"/>
    </xf>
    <xf numFmtId="167" fontId="18" fillId="0" borderId="0" xfId="6" applyFont="1">
      <alignment vertical="top"/>
    </xf>
    <xf numFmtId="167" fontId="18" fillId="0" borderId="29" xfId="6" applyFont="1" applyBorder="1">
      <alignment vertical="top"/>
    </xf>
    <xf numFmtId="167" fontId="19" fillId="0" borderId="29" xfId="6" applyFont="1" applyBorder="1">
      <alignment vertical="top"/>
    </xf>
    <xf numFmtId="167" fontId="19" fillId="0" borderId="0" xfId="6" applyFont="1">
      <alignment vertical="top"/>
    </xf>
    <xf numFmtId="167" fontId="10" fillId="0" borderId="5" xfId="0" applyFont="1" applyFill="1" applyBorder="1" applyAlignment="1">
      <alignment vertical="center"/>
    </xf>
    <xf numFmtId="167" fontId="10" fillId="0" borderId="6" xfId="0" applyFont="1" applyFill="1" applyBorder="1" applyAlignment="1">
      <alignment vertical="center"/>
    </xf>
    <xf numFmtId="167" fontId="10" fillId="0" borderId="6" xfId="6" applyFont="1" applyFill="1" applyBorder="1" applyAlignment="1">
      <alignment horizontal="right" vertical="center"/>
    </xf>
    <xf numFmtId="167" fontId="10" fillId="0" borderId="7" xfId="6" applyFont="1" applyFill="1" applyBorder="1" applyAlignment="1">
      <alignment horizontal="right" vertical="center"/>
    </xf>
    <xf numFmtId="167" fontId="20" fillId="0" borderId="0" xfId="6" applyFont="1">
      <alignment vertical="top"/>
    </xf>
    <xf numFmtId="168" fontId="10" fillId="0" borderId="18" xfId="1" applyFont="1" applyFill="1" applyBorder="1">
      <alignment vertical="top"/>
    </xf>
    <xf numFmtId="167" fontId="18" fillId="0" borderId="0" xfId="6" applyFont="1" applyFill="1" applyBorder="1">
      <alignment vertical="top"/>
    </xf>
    <xf numFmtId="167" fontId="20" fillId="0" borderId="0" xfId="6" applyFont="1" applyFill="1" applyBorder="1">
      <alignment vertical="top"/>
    </xf>
    <xf numFmtId="167" fontId="10" fillId="0" borderId="5" xfId="6" applyFont="1" applyFill="1" applyBorder="1" applyAlignment="1">
      <alignment vertical="center"/>
    </xf>
    <xf numFmtId="167" fontId="10" fillId="0" borderId="6" xfId="6" applyFont="1" applyFill="1" applyBorder="1" applyAlignment="1">
      <alignment vertical="center"/>
    </xf>
    <xf numFmtId="167" fontId="14" fillId="0" borderId="0" xfId="6" applyFont="1">
      <alignment vertical="top"/>
    </xf>
    <xf numFmtId="167" fontId="18" fillId="0" borderId="0" xfId="6" applyFont="1" applyAlignment="1">
      <alignment horizontal="right" vertical="top"/>
    </xf>
    <xf numFmtId="167" fontId="18" fillId="0" borderId="0" xfId="6" applyFont="1" applyFill="1" applyBorder="1" applyAlignment="1">
      <alignment horizontal="right" vertical="top"/>
    </xf>
    <xf numFmtId="167" fontId="17" fillId="2" borderId="18" xfId="0" applyFont="1" applyFill="1" applyBorder="1" applyAlignment="1">
      <alignment vertical="center"/>
    </xf>
    <xf numFmtId="167" fontId="5" fillId="0" borderId="1" xfId="0" applyFont="1" applyBorder="1" applyAlignment="1">
      <alignment vertical="center"/>
    </xf>
    <xf numFmtId="167" fontId="5" fillId="0" borderId="2" xfId="0" applyFont="1" applyBorder="1" applyAlignment="1">
      <alignment vertical="center"/>
    </xf>
    <xf numFmtId="167" fontId="5" fillId="0" borderId="2" xfId="0" applyFont="1" applyBorder="1" applyAlignment="1">
      <alignment horizontal="right" vertical="center"/>
    </xf>
    <xf numFmtId="167" fontId="5" fillId="0" borderId="2" xfId="0" applyFont="1" applyFill="1" applyBorder="1" applyAlignment="1">
      <alignment horizontal="right" vertical="center"/>
    </xf>
    <xf numFmtId="167" fontId="10" fillId="0" borderId="15" xfId="0" applyFont="1" applyBorder="1" applyAlignment="1">
      <alignment vertical="center"/>
    </xf>
    <xf numFmtId="167" fontId="10" fillId="0" borderId="16" xfId="0" applyFont="1" applyBorder="1" applyAlignment="1">
      <alignment vertical="center"/>
    </xf>
    <xf numFmtId="167" fontId="10" fillId="0" borderId="16" xfId="0" applyFont="1" applyBorder="1" applyAlignment="1">
      <alignment horizontal="right" vertical="center"/>
    </xf>
    <xf numFmtId="167" fontId="10" fillId="0" borderId="16" xfId="0" applyFont="1" applyFill="1" applyBorder="1" applyAlignment="1">
      <alignment horizontal="right" vertical="center"/>
    </xf>
    <xf numFmtId="167" fontId="10" fillId="0" borderId="17" xfId="0" applyFont="1" applyFill="1" applyBorder="1" applyAlignment="1">
      <alignment horizontal="right" vertical="center"/>
    </xf>
    <xf numFmtId="167" fontId="21" fillId="0" borderId="0" xfId="0" applyFont="1">
      <alignment vertical="top"/>
    </xf>
    <xf numFmtId="167" fontId="5" fillId="0" borderId="15" xfId="0" applyFont="1" applyBorder="1" applyAlignment="1">
      <alignment vertical="center"/>
    </xf>
    <xf numFmtId="167" fontId="5" fillId="0" borderId="16" xfId="0" applyFont="1" applyBorder="1" applyAlignment="1">
      <alignment vertical="center"/>
    </xf>
    <xf numFmtId="167" fontId="5" fillId="0" borderId="16" xfId="0" applyFont="1" applyBorder="1" applyAlignment="1">
      <alignment horizontal="right" vertical="center"/>
    </xf>
    <xf numFmtId="167" fontId="5" fillId="0" borderId="16" xfId="0" applyFont="1" applyFill="1" applyBorder="1" applyAlignment="1">
      <alignment horizontal="right" vertical="center"/>
    </xf>
    <xf numFmtId="167" fontId="5" fillId="0" borderId="17" xfId="0" applyFont="1" applyFill="1" applyBorder="1" applyAlignment="1">
      <alignment horizontal="right" vertical="center"/>
    </xf>
    <xf numFmtId="165" fontId="15" fillId="3" borderId="11" xfId="2" applyFont="1" applyFill="1" applyBorder="1" applyAlignment="1">
      <alignment horizontal="right" vertical="center"/>
    </xf>
    <xf numFmtId="167" fontId="5" fillId="0" borderId="23" xfId="0" applyFont="1" applyFill="1" applyBorder="1" applyAlignment="1">
      <alignment vertical="center"/>
    </xf>
    <xf numFmtId="167" fontId="5" fillId="0" borderId="16" xfId="0" applyFont="1" applyFill="1" applyBorder="1" applyAlignment="1">
      <alignment vertical="center"/>
    </xf>
    <xf numFmtId="167" fontId="14" fillId="0" borderId="0" xfId="0" applyFont="1">
      <alignment vertical="top"/>
    </xf>
    <xf numFmtId="167" fontId="8" fillId="4" borderId="4" xfId="0" applyFont="1" applyFill="1" applyBorder="1" applyAlignment="1">
      <alignment vertical="center"/>
    </xf>
    <xf numFmtId="167" fontId="8" fillId="4" borderId="10" xfId="0" applyFont="1" applyFill="1" applyBorder="1" applyAlignment="1">
      <alignment vertical="center"/>
    </xf>
    <xf numFmtId="167" fontId="10" fillId="0" borderId="14" xfId="0" applyFont="1" applyFill="1" applyBorder="1" applyAlignment="1">
      <alignment horizontal="right" vertical="center"/>
    </xf>
    <xf numFmtId="167" fontId="22" fillId="0" borderId="29" xfId="6" applyFont="1" applyFill="1" applyBorder="1" applyAlignment="1">
      <alignment vertical="center"/>
    </xf>
    <xf numFmtId="167" fontId="10" fillId="0" borderId="12" xfId="0" applyFont="1" applyBorder="1" applyAlignment="1">
      <alignment vertical="center"/>
    </xf>
    <xf numFmtId="167" fontId="10" fillId="0" borderId="10" xfId="0" applyFont="1" applyBorder="1" applyAlignment="1">
      <alignment vertical="center"/>
    </xf>
    <xf numFmtId="167" fontId="10" fillId="0" borderId="10" xfId="0" applyFont="1" applyBorder="1" applyAlignment="1">
      <alignment horizontal="right" vertical="center"/>
    </xf>
    <xf numFmtId="167" fontId="7" fillId="4" borderId="10" xfId="6" applyFont="1" applyFill="1" applyBorder="1" applyAlignment="1">
      <alignment vertical="center"/>
    </xf>
    <xf numFmtId="167" fontId="7" fillId="4" borderId="21" xfId="6" applyFont="1" applyFill="1" applyBorder="1" applyAlignment="1">
      <alignment vertical="center"/>
    </xf>
    <xf numFmtId="167" fontId="7" fillId="4" borderId="4" xfId="6" applyFont="1" applyFill="1" applyBorder="1" applyAlignment="1">
      <alignment vertical="center"/>
    </xf>
    <xf numFmtId="167" fontId="7" fillId="4" borderId="20" xfId="6" applyFont="1" applyFill="1" applyBorder="1" applyAlignment="1">
      <alignment vertical="center"/>
    </xf>
    <xf numFmtId="167" fontId="4" fillId="0" borderId="26" xfId="6" applyFont="1" applyFill="1" applyBorder="1" applyAlignment="1">
      <alignment vertical="center"/>
    </xf>
    <xf numFmtId="167" fontId="4" fillId="0" borderId="27" xfId="6" applyFont="1" applyFill="1" applyBorder="1" applyAlignment="1">
      <alignment vertical="center"/>
    </xf>
    <xf numFmtId="167" fontId="4" fillId="0" borderId="27" xfId="6" applyFont="1" applyFill="1" applyBorder="1" applyAlignment="1">
      <alignment horizontal="right" vertical="center"/>
    </xf>
    <xf numFmtId="167" fontId="4" fillId="0" borderId="28" xfId="6" applyFont="1" applyFill="1" applyBorder="1" applyAlignment="1">
      <alignment horizontal="right" vertical="center"/>
    </xf>
    <xf numFmtId="168" fontId="7" fillId="4" borderId="10" xfId="1" applyFont="1" applyFill="1" applyBorder="1">
      <alignment vertical="top"/>
    </xf>
    <xf numFmtId="167" fontId="23" fillId="4" borderId="4" xfId="6" applyFont="1" applyFill="1" applyBorder="1" applyAlignment="1">
      <alignment vertical="center"/>
    </xf>
    <xf numFmtId="167" fontId="23" fillId="4" borderId="10" xfId="6" applyFont="1" applyFill="1" applyBorder="1" applyAlignment="1">
      <alignment vertical="center"/>
    </xf>
    <xf numFmtId="167" fontId="24" fillId="0" borderId="0" xfId="6" applyFont="1">
      <alignment vertical="top"/>
    </xf>
    <xf numFmtId="167" fontId="6" fillId="0" borderId="6" xfId="0" applyFont="1" applyFill="1" applyBorder="1" applyAlignment="1">
      <alignment horizontal="right" vertical="center"/>
    </xf>
    <xf numFmtId="167" fontId="18" fillId="0" borderId="0" xfId="0" applyFont="1" applyAlignment="1">
      <alignment horizontal="right" vertical="top"/>
    </xf>
    <xf numFmtId="167" fontId="25" fillId="4" borderId="10" xfId="6" applyFont="1" applyFill="1" applyBorder="1" applyAlignment="1">
      <alignment horizontal="right" vertical="center"/>
    </xf>
    <xf numFmtId="167" fontId="25" fillId="4" borderId="11" xfId="6" applyFont="1" applyFill="1" applyBorder="1" applyAlignment="1">
      <alignment horizontal="right" vertical="center"/>
    </xf>
    <xf numFmtId="174" fontId="5" fillId="4" borderId="10" xfId="1" applyNumberFormat="1" applyFont="1" applyFill="1" applyBorder="1">
      <alignment vertical="top"/>
    </xf>
    <xf numFmtId="174" fontId="5" fillId="4" borderId="11" xfId="1" applyNumberFormat="1" applyFont="1" applyFill="1" applyBorder="1">
      <alignment vertical="top"/>
    </xf>
    <xf numFmtId="173" fontId="5" fillId="4" borderId="21" xfId="0" applyNumberFormat="1" applyFont="1" applyFill="1" applyBorder="1">
      <alignment vertical="top"/>
    </xf>
    <xf numFmtId="173" fontId="5" fillId="4" borderId="22" xfId="0" applyNumberFormat="1" applyFont="1" applyFill="1" applyBorder="1">
      <alignment vertical="top"/>
    </xf>
    <xf numFmtId="167" fontId="5" fillId="4" borderId="18" xfId="0" applyFont="1" applyFill="1" applyBorder="1" applyAlignment="1">
      <alignment horizontal="right" vertical="center"/>
    </xf>
    <xf numFmtId="167" fontId="18" fillId="4" borderId="18" xfId="6" applyFont="1" applyFill="1" applyBorder="1" applyAlignment="1">
      <alignment horizontal="right" vertical="top"/>
    </xf>
    <xf numFmtId="167" fontId="18" fillId="4" borderId="19" xfId="6" applyFont="1" applyFill="1" applyBorder="1" applyAlignment="1">
      <alignment horizontal="right" vertical="top"/>
    </xf>
    <xf numFmtId="167" fontId="5" fillId="4" borderId="10" xfId="0" applyFont="1" applyFill="1" applyBorder="1" applyAlignment="1">
      <alignment horizontal="right" vertical="center"/>
    </xf>
    <xf numFmtId="167" fontId="18" fillId="4" borderId="10" xfId="6" applyFont="1" applyFill="1" applyBorder="1" applyAlignment="1">
      <alignment horizontal="right" vertical="top"/>
    </xf>
    <xf numFmtId="167" fontId="18" fillId="4" borderId="11" xfId="6" applyFont="1" applyFill="1" applyBorder="1" applyAlignment="1">
      <alignment horizontal="right" vertical="top"/>
    </xf>
    <xf numFmtId="167" fontId="5" fillId="4" borderId="21" xfId="0" applyFont="1" applyFill="1" applyBorder="1" applyAlignment="1">
      <alignment horizontal="right" vertical="center"/>
    </xf>
    <xf numFmtId="167" fontId="18" fillId="4" borderId="21" xfId="6" applyFont="1" applyFill="1" applyBorder="1" applyAlignment="1">
      <alignment horizontal="right" vertical="top"/>
    </xf>
    <xf numFmtId="167" fontId="18" fillId="4" borderId="22" xfId="6" applyFont="1" applyFill="1" applyBorder="1" applyAlignment="1">
      <alignment horizontal="right" vertical="top"/>
    </xf>
    <xf numFmtId="167" fontId="15" fillId="2" borderId="18" xfId="0" applyFont="1" applyFill="1" applyBorder="1" applyAlignment="1">
      <alignment horizontal="right" vertical="center"/>
    </xf>
    <xf numFmtId="167" fontId="15" fillId="2" borderId="19" xfId="0" applyFont="1" applyFill="1" applyBorder="1" applyAlignment="1">
      <alignment horizontal="right" vertical="center"/>
    </xf>
    <xf numFmtId="164" fontId="5" fillId="4" borderId="18" xfId="0" applyNumberFormat="1" applyFont="1" applyFill="1" applyBorder="1" applyAlignment="1">
      <alignment horizontal="right" vertical="center"/>
    </xf>
    <xf numFmtId="164" fontId="5" fillId="4" borderId="19" xfId="0" applyNumberFormat="1" applyFont="1" applyFill="1" applyBorder="1" applyAlignment="1">
      <alignment horizontal="right" vertical="center"/>
    </xf>
    <xf numFmtId="164" fontId="5" fillId="4" borderId="10" xfId="0" applyNumberFormat="1" applyFont="1" applyFill="1" applyBorder="1" applyAlignment="1">
      <alignment horizontal="right" vertical="center"/>
    </xf>
    <xf numFmtId="164" fontId="5" fillId="4" borderId="11" xfId="0" applyNumberFormat="1" applyFont="1" applyFill="1" applyBorder="1" applyAlignment="1">
      <alignment horizontal="right" vertical="center"/>
    </xf>
    <xf numFmtId="167" fontId="26" fillId="4" borderId="10" xfId="0" applyFont="1" applyFill="1" applyBorder="1" applyAlignment="1">
      <alignment horizontal="right" vertical="center"/>
    </xf>
    <xf numFmtId="167" fontId="26" fillId="4" borderId="11" xfId="0" applyFont="1" applyFill="1" applyBorder="1" applyAlignment="1">
      <alignment horizontal="right" vertical="center"/>
    </xf>
    <xf numFmtId="166" fontId="27" fillId="4" borderId="10" xfId="0" applyNumberFormat="1" applyFont="1" applyFill="1" applyBorder="1" applyAlignment="1">
      <alignment horizontal="right" vertical="top"/>
    </xf>
    <xf numFmtId="172" fontId="27" fillId="4" borderId="11" xfId="0" applyNumberFormat="1" applyFont="1" applyFill="1" applyBorder="1" applyAlignment="1">
      <alignment horizontal="right" vertical="top"/>
    </xf>
    <xf numFmtId="166" fontId="27" fillId="4" borderId="21" xfId="0" applyNumberFormat="1" applyFont="1" applyFill="1" applyBorder="1" applyAlignment="1">
      <alignment horizontal="right" vertical="top"/>
    </xf>
    <xf numFmtId="172" fontId="27" fillId="4" borderId="22" xfId="0" applyNumberFormat="1" applyFont="1" applyFill="1" applyBorder="1" applyAlignment="1">
      <alignment horizontal="right" vertical="top"/>
    </xf>
    <xf numFmtId="167" fontId="28" fillId="0" borderId="0" xfId="0" applyFont="1">
      <alignment vertical="top"/>
    </xf>
    <xf numFmtId="167" fontId="28" fillId="0" borderId="0" xfId="6" applyFont="1">
      <alignment vertical="top"/>
    </xf>
    <xf numFmtId="167" fontId="29" fillId="0" borderId="0" xfId="6" applyFont="1">
      <alignment vertical="top"/>
    </xf>
    <xf numFmtId="167" fontId="28" fillId="0" borderId="0" xfId="6" applyFont="1" applyFill="1" applyBorder="1">
      <alignment vertical="top"/>
    </xf>
    <xf numFmtId="167" fontId="30" fillId="0" borderId="0" xfId="6" applyFont="1">
      <alignment vertical="top"/>
    </xf>
    <xf numFmtId="167" fontId="29" fillId="0" borderId="0" xfId="0" applyFont="1">
      <alignment vertical="top"/>
    </xf>
    <xf numFmtId="167" fontId="31" fillId="0" borderId="0" xfId="0" applyFont="1">
      <alignment vertical="top"/>
    </xf>
    <xf numFmtId="173" fontId="5" fillId="0" borderId="0" xfId="0" applyNumberFormat="1" applyFont="1">
      <alignment vertical="top"/>
    </xf>
    <xf numFmtId="167" fontId="18" fillId="0" borderId="0" xfId="6" applyFont="1" applyBorder="1">
      <alignment vertical="top"/>
    </xf>
    <xf numFmtId="167" fontId="28" fillId="0" borderId="0" xfId="6" applyFont="1" applyBorder="1">
      <alignment vertical="top"/>
    </xf>
    <xf numFmtId="167" fontId="2" fillId="2" borderId="26" xfId="6" applyFont="1" applyFill="1" applyBorder="1" applyAlignment="1">
      <alignment vertical="center"/>
    </xf>
    <xf numFmtId="167" fontId="17" fillId="2" borderId="27" xfId="6" applyFont="1" applyFill="1" applyBorder="1" applyAlignment="1">
      <alignment vertical="center"/>
    </xf>
    <xf numFmtId="167" fontId="15" fillId="2" borderId="27" xfId="6" applyFont="1" applyFill="1" applyBorder="1" applyAlignment="1">
      <alignment horizontal="right" vertical="center"/>
    </xf>
    <xf numFmtId="167" fontId="15" fillId="2" borderId="27" xfId="0" applyFont="1" applyFill="1" applyBorder="1" applyAlignment="1">
      <alignment horizontal="right" vertical="center"/>
    </xf>
    <xf numFmtId="167" fontId="15" fillId="2" borderId="28" xfId="6" applyFont="1" applyFill="1" applyBorder="1" applyAlignment="1">
      <alignment horizontal="right" vertical="center"/>
    </xf>
    <xf numFmtId="167" fontId="15" fillId="3" borderId="30" xfId="0" applyFont="1" applyFill="1" applyBorder="1" applyAlignment="1">
      <alignment vertical="center"/>
    </xf>
    <xf numFmtId="167" fontId="15" fillId="3" borderId="31" xfId="0" applyFont="1" applyFill="1" applyBorder="1" applyAlignment="1">
      <alignment vertical="center"/>
    </xf>
    <xf numFmtId="165" fontId="15" fillId="3" borderId="31" xfId="2" applyFont="1" applyFill="1" applyBorder="1" applyAlignment="1">
      <alignment horizontal="right" vertical="center"/>
    </xf>
    <xf numFmtId="167" fontId="15" fillId="3" borderId="31" xfId="0" applyFont="1" applyFill="1" applyBorder="1" applyAlignment="1">
      <alignment horizontal="right" vertical="center"/>
    </xf>
    <xf numFmtId="167" fontId="15" fillId="3" borderId="32" xfId="0" applyFont="1" applyFill="1" applyBorder="1" applyAlignment="1">
      <alignment horizontal="right" vertical="center"/>
    </xf>
    <xf numFmtId="167" fontId="15" fillId="3" borderId="33" xfId="0" applyFont="1" applyFill="1" applyBorder="1" applyAlignment="1">
      <alignment vertical="center"/>
    </xf>
    <xf numFmtId="167" fontId="15" fillId="3" borderId="29" xfId="0" applyFont="1" applyFill="1" applyBorder="1" applyAlignment="1">
      <alignment vertical="center"/>
    </xf>
    <xf numFmtId="165" fontId="15" fillId="3" borderId="29" xfId="2" applyFont="1" applyFill="1" applyBorder="1" applyAlignment="1">
      <alignment horizontal="right" vertical="center"/>
    </xf>
    <xf numFmtId="167" fontId="15" fillId="3" borderId="29" xfId="0" applyFont="1" applyFill="1" applyBorder="1" applyAlignment="1">
      <alignment horizontal="right" vertical="center"/>
    </xf>
    <xf numFmtId="167" fontId="15" fillId="3" borderId="34" xfId="0" applyFont="1" applyFill="1" applyBorder="1" applyAlignment="1">
      <alignment horizontal="right" vertical="center"/>
    </xf>
    <xf numFmtId="167" fontId="17" fillId="2" borderId="0" xfId="6" applyFont="1" applyFill="1" applyBorder="1" applyAlignment="1">
      <alignment vertical="center"/>
    </xf>
    <xf numFmtId="167" fontId="15" fillId="2" borderId="0" xfId="6" applyFont="1" applyFill="1" applyBorder="1" applyAlignment="1">
      <alignment horizontal="right" vertical="center"/>
    </xf>
    <xf numFmtId="167" fontId="15" fillId="2" borderId="25" xfId="6" applyFont="1" applyFill="1" applyBorder="1" applyAlignment="1">
      <alignment horizontal="right" vertical="center"/>
    </xf>
    <xf numFmtId="167" fontId="5" fillId="0" borderId="24" xfId="6" applyFont="1" applyFill="1" applyBorder="1" applyAlignment="1">
      <alignment vertical="center"/>
    </xf>
    <xf numFmtId="167" fontId="5" fillId="0" borderId="35" xfId="6" applyFont="1" applyFill="1" applyBorder="1" applyAlignment="1">
      <alignment horizontal="right" vertical="center"/>
    </xf>
    <xf numFmtId="167" fontId="15" fillId="3" borderId="30" xfId="6" applyFont="1" applyFill="1" applyBorder="1" applyAlignment="1">
      <alignment vertical="center"/>
    </xf>
    <xf numFmtId="167" fontId="15" fillId="3" borderId="31" xfId="6" applyFont="1" applyFill="1" applyBorder="1" applyAlignment="1">
      <alignment vertical="center"/>
    </xf>
    <xf numFmtId="165" fontId="15" fillId="3" borderId="31" xfId="2" applyFont="1" applyFill="1" applyBorder="1" applyAlignment="1">
      <alignment horizontal="right" vertical="top"/>
    </xf>
    <xf numFmtId="165" fontId="15" fillId="3" borderId="32" xfId="2" applyFont="1" applyFill="1" applyBorder="1" applyAlignment="1">
      <alignment horizontal="right" vertical="top"/>
    </xf>
    <xf numFmtId="167" fontId="0" fillId="0" borderId="0" xfId="0" applyBorder="1">
      <alignment vertical="top"/>
    </xf>
    <xf numFmtId="167" fontId="0" fillId="0" borderId="36" xfId="0" applyBorder="1">
      <alignment vertical="top"/>
    </xf>
    <xf numFmtId="167" fontId="0" fillId="0" borderId="37" xfId="0" applyBorder="1">
      <alignment vertical="top"/>
    </xf>
    <xf numFmtId="167" fontId="0" fillId="0" borderId="38" xfId="0" applyBorder="1">
      <alignment vertical="top"/>
    </xf>
    <xf numFmtId="167" fontId="0" fillId="0" borderId="39" xfId="0" applyBorder="1">
      <alignment vertical="top"/>
    </xf>
    <xf numFmtId="167" fontId="0" fillId="0" borderId="40" xfId="0" applyBorder="1">
      <alignment vertical="top"/>
    </xf>
    <xf numFmtId="167" fontId="0" fillId="0" borderId="41" xfId="0" applyBorder="1">
      <alignment vertical="top"/>
    </xf>
    <xf numFmtId="167" fontId="0" fillId="0" borderId="42" xfId="0" applyBorder="1">
      <alignment vertical="top"/>
    </xf>
    <xf numFmtId="167" fontId="0" fillId="0" borderId="43" xfId="0" applyBorder="1">
      <alignment vertical="top"/>
    </xf>
    <xf numFmtId="167" fontId="32" fillId="0" borderId="0" xfId="6" applyFont="1" applyAlignment="1">
      <alignment horizontal="left" vertical="center"/>
    </xf>
    <xf numFmtId="167" fontId="35" fillId="0" borderId="39" xfId="0" applyFont="1" applyBorder="1">
      <alignment vertical="top"/>
    </xf>
    <xf numFmtId="167" fontId="35" fillId="0" borderId="0" xfId="0" applyFont="1" applyBorder="1">
      <alignment vertical="top"/>
    </xf>
    <xf numFmtId="167" fontId="35" fillId="0" borderId="0" xfId="0" applyFont="1">
      <alignment vertical="top"/>
    </xf>
    <xf numFmtId="167" fontId="35" fillId="0" borderId="40" xfId="0" applyFont="1" applyBorder="1">
      <alignment vertical="top"/>
    </xf>
    <xf numFmtId="167" fontId="36" fillId="0" borderId="39" xfId="0" applyFont="1" applyBorder="1">
      <alignment vertical="top"/>
    </xf>
    <xf numFmtId="167" fontId="36" fillId="0" borderId="0" xfId="0" applyFont="1" applyBorder="1">
      <alignment vertical="top"/>
    </xf>
    <xf numFmtId="167" fontId="36" fillId="0" borderId="0" xfId="0" applyFont="1">
      <alignment vertical="top"/>
    </xf>
    <xf numFmtId="167" fontId="36" fillId="0" borderId="40" xfId="0" applyFont="1" applyBorder="1">
      <alignment vertical="top"/>
    </xf>
    <xf numFmtId="167" fontId="0" fillId="0" borderId="0" xfId="0" applyAlignment="1">
      <alignment horizontal="left" vertical="top"/>
    </xf>
    <xf numFmtId="167" fontId="38" fillId="0" borderId="39" xfId="0" applyFont="1" applyBorder="1" applyAlignment="1">
      <alignment horizontal="center" vertical="top"/>
    </xf>
    <xf numFmtId="167" fontId="38" fillId="0" borderId="0" xfId="0" applyFont="1" applyBorder="1" applyAlignment="1">
      <alignment horizontal="center" vertical="top"/>
    </xf>
    <xf numFmtId="167" fontId="38" fillId="0" borderId="0" xfId="0" applyFont="1" applyAlignment="1">
      <alignment horizontal="center" vertical="top"/>
    </xf>
    <xf numFmtId="167" fontId="38" fillId="0" borderId="40" xfId="0" applyFont="1" applyBorder="1" applyAlignment="1">
      <alignment horizontal="center" vertical="top"/>
    </xf>
    <xf numFmtId="167" fontId="39" fillId="0" borderId="0" xfId="0" applyFont="1">
      <alignment vertical="top"/>
    </xf>
    <xf numFmtId="167" fontId="39" fillId="0" borderId="39" xfId="0" applyFont="1" applyBorder="1">
      <alignment vertical="top"/>
    </xf>
    <xf numFmtId="167" fontId="39" fillId="0" borderId="0" xfId="0" applyFont="1" applyBorder="1">
      <alignment vertical="top"/>
    </xf>
    <xf numFmtId="167" fontId="39" fillId="0" borderId="40" xfId="0" applyFont="1" applyBorder="1">
      <alignment vertical="top"/>
    </xf>
    <xf numFmtId="49" fontId="41" fillId="0" borderId="0" xfId="0" applyNumberFormat="1" applyFont="1" applyBorder="1" applyAlignment="1">
      <alignment horizontal="left" vertical="top"/>
    </xf>
    <xf numFmtId="49" fontId="0" fillId="0" borderId="0" xfId="0" applyNumberFormat="1" applyBorder="1" applyAlignment="1">
      <alignment horizontal="left" vertical="top"/>
    </xf>
    <xf numFmtId="49" fontId="33" fillId="0" borderId="0" xfId="0" applyNumberFormat="1" applyFont="1" applyBorder="1" applyAlignment="1">
      <alignment horizontal="left" vertical="top"/>
    </xf>
    <xf numFmtId="167" fontId="33" fillId="0" borderId="0" xfId="0" applyFont="1">
      <alignment vertical="top"/>
    </xf>
    <xf numFmtId="167" fontId="33" fillId="0" borderId="0" xfId="0" applyFont="1" applyBorder="1">
      <alignment vertical="top"/>
    </xf>
    <xf numFmtId="167" fontId="33" fillId="0" borderId="39" xfId="0" applyFont="1" applyBorder="1">
      <alignment vertical="top"/>
    </xf>
    <xf numFmtId="167" fontId="33" fillId="0" borderId="40" xfId="0" applyFont="1" applyBorder="1">
      <alignment vertical="top"/>
    </xf>
    <xf numFmtId="167" fontId="10" fillId="0" borderId="3" xfId="6" applyFont="1" applyFill="1" applyBorder="1" applyAlignment="1">
      <alignment vertical="center"/>
    </xf>
    <xf numFmtId="167" fontId="10" fillId="0" borderId="18" xfId="6" applyFont="1" applyFill="1" applyBorder="1" applyAlignment="1">
      <alignment vertical="center"/>
    </xf>
    <xf numFmtId="167" fontId="42" fillId="0" borderId="39" xfId="0" applyFont="1" applyBorder="1">
      <alignment vertical="top"/>
    </xf>
    <xf numFmtId="167" fontId="43" fillId="0" borderId="0" xfId="6" applyFont="1" applyAlignment="1">
      <alignment horizontal="centerContinuous" vertical="center"/>
    </xf>
    <xf numFmtId="167" fontId="44" fillId="0" borderId="0" xfId="6" applyFont="1" applyAlignment="1">
      <alignment horizontal="centerContinuous" vertical="center"/>
    </xf>
    <xf numFmtId="167" fontId="42" fillId="0" borderId="0" xfId="0" applyFont="1" applyBorder="1" applyAlignment="1">
      <alignment horizontal="centerContinuous" vertical="top"/>
    </xf>
    <xf numFmtId="167" fontId="42" fillId="0" borderId="40" xfId="0" applyFont="1" applyBorder="1">
      <alignment vertical="top"/>
    </xf>
    <xf numFmtId="167" fontId="42" fillId="0" borderId="0" xfId="0" applyFont="1">
      <alignment vertical="top"/>
    </xf>
    <xf numFmtId="167" fontId="12" fillId="7" borderId="0" xfId="0" applyFont="1" applyFill="1" applyBorder="1" applyAlignment="1">
      <alignment horizontal="left" vertical="top" indent="1"/>
    </xf>
    <xf numFmtId="167" fontId="16" fillId="7" borderId="0" xfId="0" applyFont="1" applyFill="1" applyBorder="1">
      <alignment vertical="top"/>
    </xf>
    <xf numFmtId="167" fontId="18" fillId="7" borderId="0" xfId="0" applyFont="1" applyFill="1" applyBorder="1" applyAlignment="1">
      <alignment horizontal="right" vertical="top"/>
    </xf>
    <xf numFmtId="167" fontId="32" fillId="7" borderId="36" xfId="6" applyFont="1" applyFill="1" applyBorder="1" applyAlignment="1">
      <alignment horizontal="left" vertical="center"/>
    </xf>
    <xf numFmtId="167" fontId="0" fillId="7" borderId="37" xfId="0" applyFill="1" applyBorder="1">
      <alignment vertical="top"/>
    </xf>
    <xf numFmtId="167" fontId="0" fillId="7" borderId="38" xfId="0" applyFill="1" applyBorder="1">
      <alignment vertical="top"/>
    </xf>
    <xf numFmtId="167" fontId="0" fillId="7" borderId="39" xfId="0" applyFill="1" applyBorder="1">
      <alignment vertical="top"/>
    </xf>
    <xf numFmtId="167" fontId="0" fillId="7" borderId="0" xfId="0" applyFill="1" applyBorder="1">
      <alignment vertical="top"/>
    </xf>
    <xf numFmtId="167" fontId="0" fillId="7" borderId="40" xfId="0" applyFill="1" applyBorder="1">
      <alignment vertical="top"/>
    </xf>
    <xf numFmtId="167" fontId="36" fillId="7" borderId="39" xfId="0" applyFont="1" applyFill="1" applyBorder="1">
      <alignment vertical="top"/>
    </xf>
    <xf numFmtId="167" fontId="37" fillId="7" borderId="0" xfId="0" applyFont="1" applyFill="1" applyBorder="1" applyAlignment="1">
      <alignment horizontal="center" vertical="top"/>
    </xf>
    <xf numFmtId="167" fontId="36" fillId="7" borderId="40" xfId="0" applyFont="1" applyFill="1" applyBorder="1">
      <alignment vertical="top"/>
    </xf>
    <xf numFmtId="167" fontId="35" fillId="7" borderId="39" xfId="0" applyFont="1" applyFill="1" applyBorder="1">
      <alignment vertical="top"/>
    </xf>
    <xf numFmtId="167" fontId="35" fillId="7" borderId="0" xfId="0" applyFont="1" applyFill="1" applyBorder="1">
      <alignment vertical="top"/>
    </xf>
    <xf numFmtId="167" fontId="35" fillId="7" borderId="40" xfId="0" applyFont="1" applyFill="1" applyBorder="1">
      <alignment vertical="top"/>
    </xf>
    <xf numFmtId="167" fontId="35" fillId="7" borderId="0" xfId="0" applyFont="1" applyFill="1" applyBorder="1" applyAlignment="1">
      <alignment horizontal="center" vertical="top"/>
    </xf>
    <xf numFmtId="167" fontId="39" fillId="7" borderId="39" xfId="0" applyFont="1" applyFill="1" applyBorder="1">
      <alignment vertical="top"/>
    </xf>
    <xf numFmtId="167" fontId="40" fillId="7" borderId="0" xfId="0" applyFont="1" applyFill="1" applyBorder="1" applyAlignment="1">
      <alignment horizontal="center" vertical="top"/>
    </xf>
    <xf numFmtId="167" fontId="39" fillId="7" borderId="40" xfId="0" applyFont="1" applyFill="1" applyBorder="1">
      <alignment vertical="top"/>
    </xf>
    <xf numFmtId="167" fontId="38" fillId="7" borderId="39" xfId="0" applyFont="1" applyFill="1" applyBorder="1" applyAlignment="1">
      <alignment horizontal="center" vertical="top"/>
    </xf>
    <xf numFmtId="175" fontId="38" fillId="7" borderId="0" xfId="0" applyNumberFormat="1" applyFont="1" applyFill="1" applyBorder="1" applyAlignment="1">
      <alignment horizontal="center" vertical="top"/>
    </xf>
    <xf numFmtId="167" fontId="38" fillId="7" borderId="40" xfId="0" applyFont="1" applyFill="1" applyBorder="1" applyAlignment="1">
      <alignment horizontal="center" vertical="top"/>
    </xf>
    <xf numFmtId="167" fontId="0" fillId="7" borderId="41" xfId="0" applyFill="1" applyBorder="1">
      <alignment vertical="top"/>
    </xf>
    <xf numFmtId="167" fontId="0" fillId="7" borderId="42" xfId="0" applyFill="1" applyBorder="1">
      <alignment vertical="top"/>
    </xf>
    <xf numFmtId="167" fontId="0" fillId="7" borderId="43" xfId="0" applyFill="1" applyBorder="1">
      <alignment vertical="top"/>
    </xf>
    <xf numFmtId="167" fontId="34" fillId="0" borderId="0" xfId="0" applyFont="1" applyAlignment="1">
      <alignment horizontal="left" vertical="top"/>
    </xf>
    <xf numFmtId="167" fontId="45" fillId="0" borderId="0" xfId="7" applyBorder="1" applyAlignment="1">
      <alignment horizontal="center" vertical="top"/>
    </xf>
    <xf numFmtId="167" fontId="45" fillId="0" borderId="0" xfId="7" applyBorder="1">
      <alignment vertical="top"/>
    </xf>
    <xf numFmtId="167" fontId="0" fillId="0" borderId="44" xfId="0" applyBorder="1" applyAlignment="1">
      <alignment horizontal="center" vertical="top"/>
    </xf>
    <xf numFmtId="167" fontId="0" fillId="0" borderId="45" xfId="0" applyBorder="1" applyAlignment="1">
      <alignment horizontal="center" vertical="top"/>
    </xf>
    <xf numFmtId="167" fontId="0" fillId="0" borderId="46" xfId="0" applyBorder="1" applyAlignment="1">
      <alignment horizontal="center" vertical="top"/>
    </xf>
  </cellXfs>
  <cellStyles count="8">
    <cellStyle name="DateLong" xfId="4" xr:uid="{189F85E7-01ED-47B5-9901-0C19FD149C43}"/>
    <cellStyle name="DateShort" xfId="2" xr:uid="{712D8328-5067-9445-889B-24C3A12897AA}"/>
    <cellStyle name="Factor" xfId="3" xr:uid="{6FB29C8D-1EEB-4567-9FB9-823D64DC2FB4}"/>
    <cellStyle name="Hyperlink" xfId="7" builtinId="8"/>
    <cellStyle name="Normal" xfId="0" builtinId="0" customBuiltin="1"/>
    <cellStyle name="Normal 2" xfId="6" xr:uid="{FD203C7D-4BD4-4256-93B7-FDAA034E06E1}"/>
    <cellStyle name="Percent" xfId="1" builtinId="5" customBuiltin="1"/>
    <cellStyle name="Year" xfId="5" xr:uid="{C038CB46-CCDD-402B-BE5B-3B794F698434}"/>
  </cellStyles>
  <dxfs count="0"/>
  <tableStyles count="1" defaultTableStyle="TableStyleMedium2" defaultPivotStyle="PivotStyleLight16">
    <tableStyle name="Invisible" pivot="0" table="0" count="0" xr9:uid="{CDBE1FFB-44DC-4625-B8BF-5FDFA421F93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'DCF valuation model'!$B$11</c:f>
              <c:strCache>
                <c:ptCount val="1"/>
                <c:pt idx="0">
                  <c:v> Revenues </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'DCF valuation model'!$E$9:$L$9</c:f>
              <c:strCache>
                <c:ptCount val="8"/>
                <c:pt idx="0">
                  <c:v> FY21 </c:v>
                </c:pt>
                <c:pt idx="1">
                  <c:v> FY22 </c:v>
                </c:pt>
                <c:pt idx="2">
                  <c:v> FY23 </c:v>
                </c:pt>
                <c:pt idx="3">
                  <c:v> FY24 </c:v>
                </c:pt>
                <c:pt idx="4">
                  <c:v> FY25 </c:v>
                </c:pt>
                <c:pt idx="5">
                  <c:v> FY26 </c:v>
                </c:pt>
                <c:pt idx="6">
                  <c:v> FY27 </c:v>
                </c:pt>
                <c:pt idx="7">
                  <c:v> FY28 </c:v>
                </c:pt>
              </c:strCache>
            </c:strRef>
          </c:cat>
          <c:val>
            <c:numRef>
              <c:f>'DCF valuation model'!$E$11:$L$11</c:f>
              <c:numCache>
                <c:formatCode>#,##0_);\(#,##0\);"-  ";" "@" "</c:formatCode>
                <c:ptCount val="8"/>
                <c:pt idx="0">
                  <c:v>17000</c:v>
                </c:pt>
                <c:pt idx="1">
                  <c:v>18000</c:v>
                </c:pt>
                <c:pt idx="2">
                  <c:v>19000</c:v>
                </c:pt>
                <c:pt idx="3">
                  <c:v>20000</c:v>
                </c:pt>
                <c:pt idx="4">
                  <c:v>21000</c:v>
                </c:pt>
                <c:pt idx="5">
                  <c:v>22000</c:v>
                </c:pt>
                <c:pt idx="6">
                  <c:v>23000</c:v>
                </c:pt>
                <c:pt idx="7">
                  <c:v>24000</c:v>
                </c:pt>
              </c:numCache>
            </c:numRef>
          </c:val>
          <c:extLst>
            <c:ext xmlns:c16="http://schemas.microsoft.com/office/drawing/2014/chart" uri="{C3380CC4-5D6E-409C-BE32-E72D297353CC}">
              <c16:uniqueId val="{00000000-D985-43AF-9490-9AB298BF35F0}"/>
            </c:ext>
          </c:extLst>
        </c:ser>
        <c:ser>
          <c:idx val="1"/>
          <c:order val="1"/>
          <c:tx>
            <c:strRef>
              <c:f>'DCF valuation model'!$B$18</c:f>
              <c:strCache>
                <c:ptCount val="1"/>
                <c:pt idx="0">
                  <c:v> EBITDA </c:v>
                </c:pt>
              </c:strCache>
            </c:strRef>
          </c:tx>
          <c:spPr>
            <a:solidFill>
              <a:schemeClr val="accent2"/>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'DCF valuation model'!$E$9:$L$9</c:f>
              <c:strCache>
                <c:ptCount val="8"/>
                <c:pt idx="0">
                  <c:v> FY21 </c:v>
                </c:pt>
                <c:pt idx="1">
                  <c:v> FY22 </c:v>
                </c:pt>
                <c:pt idx="2">
                  <c:v> FY23 </c:v>
                </c:pt>
                <c:pt idx="3">
                  <c:v> FY24 </c:v>
                </c:pt>
                <c:pt idx="4">
                  <c:v> FY25 </c:v>
                </c:pt>
                <c:pt idx="5">
                  <c:v> FY26 </c:v>
                </c:pt>
                <c:pt idx="6">
                  <c:v> FY27 </c:v>
                </c:pt>
                <c:pt idx="7">
                  <c:v> FY28 </c:v>
                </c:pt>
              </c:strCache>
            </c:strRef>
          </c:cat>
          <c:val>
            <c:numRef>
              <c:f>'DCF valuation model'!$E$18:$L$18</c:f>
              <c:numCache>
                <c:formatCode>#,##0_);\(#,##0\);"-  ";" "@" "</c:formatCode>
                <c:ptCount val="8"/>
                <c:pt idx="0">
                  <c:v>3000</c:v>
                </c:pt>
                <c:pt idx="1">
                  <c:v>6500</c:v>
                </c:pt>
                <c:pt idx="2">
                  <c:v>8500</c:v>
                </c:pt>
                <c:pt idx="3">
                  <c:v>9500</c:v>
                </c:pt>
                <c:pt idx="4">
                  <c:v>11040</c:v>
                </c:pt>
                <c:pt idx="5">
                  <c:v>11500</c:v>
                </c:pt>
                <c:pt idx="6">
                  <c:v>12500</c:v>
                </c:pt>
                <c:pt idx="7">
                  <c:v>13500</c:v>
                </c:pt>
              </c:numCache>
            </c:numRef>
          </c:val>
          <c:extLst>
            <c:ext xmlns:c16="http://schemas.microsoft.com/office/drawing/2014/chart" uri="{C3380CC4-5D6E-409C-BE32-E72D297353CC}">
              <c16:uniqueId val="{00000001-D985-43AF-9490-9AB298BF35F0}"/>
            </c:ext>
          </c:extLst>
        </c:ser>
        <c:ser>
          <c:idx val="2"/>
          <c:order val="2"/>
          <c:tx>
            <c:strRef>
              <c:f>'DCF valuation model'!$B$20</c:f>
              <c:strCache>
                <c:ptCount val="1"/>
                <c:pt idx="0">
                  <c:v> EBIT </c:v>
                </c:pt>
              </c:strCache>
            </c:strRef>
          </c:tx>
          <c:spPr>
            <a:solidFill>
              <a:schemeClr val="accent3"/>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'DCF valuation model'!$E$9:$L$9</c:f>
              <c:strCache>
                <c:ptCount val="8"/>
                <c:pt idx="0">
                  <c:v> FY21 </c:v>
                </c:pt>
                <c:pt idx="1">
                  <c:v> FY22 </c:v>
                </c:pt>
                <c:pt idx="2">
                  <c:v> FY23 </c:v>
                </c:pt>
                <c:pt idx="3">
                  <c:v> FY24 </c:v>
                </c:pt>
                <c:pt idx="4">
                  <c:v> FY25 </c:v>
                </c:pt>
                <c:pt idx="5">
                  <c:v> FY26 </c:v>
                </c:pt>
                <c:pt idx="6">
                  <c:v> FY27 </c:v>
                </c:pt>
                <c:pt idx="7">
                  <c:v> FY28 </c:v>
                </c:pt>
              </c:strCache>
            </c:strRef>
          </c:cat>
          <c:val>
            <c:numRef>
              <c:f>'DCF valuation model'!$E$20:$L$20</c:f>
              <c:numCache>
                <c:formatCode>#,##0_);\(#,##0\);"-  ";" "@" "</c:formatCode>
                <c:ptCount val="8"/>
                <c:pt idx="0">
                  <c:v>2750</c:v>
                </c:pt>
                <c:pt idx="1">
                  <c:v>6200</c:v>
                </c:pt>
                <c:pt idx="2">
                  <c:v>8150</c:v>
                </c:pt>
                <c:pt idx="3">
                  <c:v>9150</c:v>
                </c:pt>
                <c:pt idx="4">
                  <c:v>10690</c:v>
                </c:pt>
                <c:pt idx="5">
                  <c:v>11150</c:v>
                </c:pt>
                <c:pt idx="6">
                  <c:v>12150</c:v>
                </c:pt>
                <c:pt idx="7">
                  <c:v>13150</c:v>
                </c:pt>
              </c:numCache>
            </c:numRef>
          </c:val>
          <c:extLst>
            <c:ext xmlns:c16="http://schemas.microsoft.com/office/drawing/2014/chart" uri="{C3380CC4-5D6E-409C-BE32-E72D297353CC}">
              <c16:uniqueId val="{00000002-D985-43AF-9490-9AB298BF35F0}"/>
            </c:ext>
          </c:extLst>
        </c:ser>
        <c:dLbls>
          <c:showLegendKey val="0"/>
          <c:showVal val="0"/>
          <c:showCatName val="0"/>
          <c:showSerName val="0"/>
          <c:showPercent val="0"/>
          <c:showBubbleSize val="0"/>
        </c:dLbls>
        <c:gapWidth val="219"/>
        <c:overlap val="-27"/>
        <c:axId val="360818784"/>
        <c:axId val="360907984"/>
      </c:barChart>
      <c:catAx>
        <c:axId val="36081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crossAx val="360907984"/>
        <c:crosses val="autoZero"/>
        <c:auto val="1"/>
        <c:lblAlgn val="ctr"/>
        <c:lblOffset val="100"/>
        <c:noMultiLvlLbl val="0"/>
      </c:catAx>
      <c:valAx>
        <c:axId val="360907984"/>
        <c:scaling>
          <c:orientation val="minMax"/>
        </c:scaling>
        <c:delete val="1"/>
        <c:axPos val="l"/>
        <c:numFmt formatCode="#,##0_);\(#,##0\);&quot;-  &quot;;&quot; &quot;@&quot; &quot;" sourceLinked="1"/>
        <c:majorTickMark val="none"/>
        <c:minorTickMark val="none"/>
        <c:tickLblPos val="nextTo"/>
        <c:crossAx val="36081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896951282720607E-2"/>
          <c:y val="7.2587688213588422E-2"/>
          <c:w val="0.95220609743455875"/>
          <c:h val="0.74372549595644932"/>
        </c:manualLayout>
      </c:layout>
      <c:barChart>
        <c:barDir val="col"/>
        <c:grouping val="clustered"/>
        <c:varyColors val="0"/>
        <c:ser>
          <c:idx val="0"/>
          <c:order val="0"/>
          <c:tx>
            <c:strRef>
              <c:f>'DCF valuation model'!$B$30</c:f>
              <c:strCache>
                <c:ptCount val="1"/>
                <c:pt idx="0">
                  <c:v> CAPEX </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'DCF valuation model'!$E$27:$L$27</c:f>
              <c:strCache>
                <c:ptCount val="8"/>
                <c:pt idx="0">
                  <c:v> FY21 </c:v>
                </c:pt>
                <c:pt idx="1">
                  <c:v> FY22 </c:v>
                </c:pt>
                <c:pt idx="2">
                  <c:v> FY23 </c:v>
                </c:pt>
                <c:pt idx="3">
                  <c:v> FY24 </c:v>
                </c:pt>
                <c:pt idx="4">
                  <c:v> FY25 </c:v>
                </c:pt>
                <c:pt idx="5">
                  <c:v> FY26 </c:v>
                </c:pt>
                <c:pt idx="6">
                  <c:v> FY27 </c:v>
                </c:pt>
                <c:pt idx="7">
                  <c:v> FY28 </c:v>
                </c:pt>
              </c:strCache>
            </c:strRef>
          </c:cat>
          <c:val>
            <c:numRef>
              <c:f>'DCF valuation model'!$E$30:$L$30</c:f>
              <c:numCache>
                <c:formatCode>#,##0_);\(#,##0\);"-  ";" "@" "</c:formatCode>
                <c:ptCount val="8"/>
                <c:pt idx="1">
                  <c:v>400</c:v>
                </c:pt>
                <c:pt idx="2">
                  <c:v>1450</c:v>
                </c:pt>
                <c:pt idx="3">
                  <c:v>1000</c:v>
                </c:pt>
                <c:pt idx="4">
                  <c:v>1500</c:v>
                </c:pt>
                <c:pt idx="5">
                  <c:v>2000</c:v>
                </c:pt>
                <c:pt idx="6">
                  <c:v>2500</c:v>
                </c:pt>
                <c:pt idx="7">
                  <c:v>3000</c:v>
                </c:pt>
              </c:numCache>
            </c:numRef>
          </c:val>
          <c:extLst>
            <c:ext xmlns:c16="http://schemas.microsoft.com/office/drawing/2014/chart" uri="{C3380CC4-5D6E-409C-BE32-E72D297353CC}">
              <c16:uniqueId val="{00000000-51D7-4F7E-BC99-1FE60A17B1B8}"/>
            </c:ext>
          </c:extLst>
        </c:ser>
        <c:ser>
          <c:idx val="1"/>
          <c:order val="1"/>
          <c:tx>
            <c:strRef>
              <c:f>'DCF valuation model'!$B$31</c:f>
              <c:strCache>
                <c:ptCount val="1"/>
                <c:pt idx="0">
                  <c:v> Depreciation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'DCF valuation model'!$E$27:$L$27</c:f>
              <c:strCache>
                <c:ptCount val="8"/>
                <c:pt idx="0">
                  <c:v> FY21 </c:v>
                </c:pt>
                <c:pt idx="1">
                  <c:v> FY22 </c:v>
                </c:pt>
                <c:pt idx="2">
                  <c:v> FY23 </c:v>
                </c:pt>
                <c:pt idx="3">
                  <c:v> FY24 </c:v>
                </c:pt>
                <c:pt idx="4">
                  <c:v> FY25 </c:v>
                </c:pt>
                <c:pt idx="5">
                  <c:v> FY26 </c:v>
                </c:pt>
                <c:pt idx="6">
                  <c:v> FY27 </c:v>
                </c:pt>
                <c:pt idx="7">
                  <c:v> FY28 </c:v>
                </c:pt>
              </c:strCache>
            </c:strRef>
          </c:cat>
          <c:val>
            <c:numRef>
              <c:f>'DCF valuation model'!$E$31:$L$31</c:f>
              <c:numCache>
                <c:formatCode>#,##0_);\(#,##0\);"-  ";" "@" "</c:formatCode>
                <c:ptCount val="8"/>
                <c:pt idx="0">
                  <c:v>-250</c:v>
                </c:pt>
                <c:pt idx="1">
                  <c:v>-300</c:v>
                </c:pt>
                <c:pt idx="2">
                  <c:v>-350</c:v>
                </c:pt>
                <c:pt idx="3">
                  <c:v>-350</c:v>
                </c:pt>
                <c:pt idx="4">
                  <c:v>-350</c:v>
                </c:pt>
                <c:pt idx="5">
                  <c:v>-350</c:v>
                </c:pt>
                <c:pt idx="6">
                  <c:v>-350</c:v>
                </c:pt>
                <c:pt idx="7">
                  <c:v>-350</c:v>
                </c:pt>
              </c:numCache>
            </c:numRef>
          </c:val>
          <c:extLst>
            <c:ext xmlns:c16="http://schemas.microsoft.com/office/drawing/2014/chart" uri="{C3380CC4-5D6E-409C-BE32-E72D297353CC}">
              <c16:uniqueId val="{00000001-51D7-4F7E-BC99-1FE60A17B1B8}"/>
            </c:ext>
          </c:extLst>
        </c:ser>
        <c:dLbls>
          <c:showLegendKey val="0"/>
          <c:showVal val="0"/>
          <c:showCatName val="0"/>
          <c:showSerName val="0"/>
          <c:showPercent val="0"/>
          <c:showBubbleSize val="0"/>
        </c:dLbls>
        <c:gapWidth val="219"/>
        <c:overlap val="-27"/>
        <c:axId val="360818784"/>
        <c:axId val="360907984"/>
      </c:barChart>
      <c:catAx>
        <c:axId val="36081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crossAx val="360907984"/>
        <c:crosses val="autoZero"/>
        <c:auto val="1"/>
        <c:lblAlgn val="ctr"/>
        <c:lblOffset val="100"/>
        <c:noMultiLvlLbl val="0"/>
      </c:catAx>
      <c:valAx>
        <c:axId val="360907984"/>
        <c:scaling>
          <c:orientation val="minMax"/>
        </c:scaling>
        <c:delete val="1"/>
        <c:axPos val="l"/>
        <c:numFmt formatCode="#,##0_);\(#,##0\);&quot;-  &quot;;&quot; &quot;@&quot; &quot;" sourceLinked="1"/>
        <c:majorTickMark val="none"/>
        <c:minorTickMark val="none"/>
        <c:tickLblPos val="nextTo"/>
        <c:crossAx val="360818784"/>
        <c:crosses val="autoZero"/>
        <c:crossBetween val="between"/>
      </c:valAx>
      <c:spPr>
        <a:noFill/>
        <a:ln>
          <a:noFill/>
        </a:ln>
        <a:effectLst/>
      </c:spPr>
    </c:plotArea>
    <c:legend>
      <c:legendPos val="b"/>
      <c:layout>
        <c:manualLayout>
          <c:xMode val="edge"/>
          <c:yMode val="edge"/>
          <c:x val="1.9287360775424235E-2"/>
          <c:y val="3.24912042964609E-2"/>
          <c:w val="0.16699948651178126"/>
          <c:h val="7.96271015883770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v>"RoCE"</c:v>
          </c:tx>
          <c:spPr>
            <a:solidFill>
              <a:schemeClr val="accent1">
                <a:alpha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ontserrat" panose="00000500000000000000" pitchFamily="2" charset="0"/>
                    <a:ea typeface="+mn-ea"/>
                    <a:cs typeface="+mn-cs"/>
                  </a:defRPr>
                </a:pPr>
                <a:endParaRPr lang="en-US"/>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'DCF valuation model'!$E$56:$L$56</c:f>
              <c:numCache>
                <c:formatCode>#,##0.0_);\(#,##0.0\);"-  ";" "@" "</c:formatCode>
                <c:ptCount val="8"/>
                <c:pt idx="0">
                  <c:v>2.635658914728682</c:v>
                </c:pt>
                <c:pt idx="1">
                  <c:v>2.4161073825503356</c:v>
                </c:pt>
                <c:pt idx="2">
                  <c:v>1.8536585365853659</c:v>
                </c:pt>
                <c:pt idx="3">
                  <c:v>1.8165304268846503</c:v>
                </c:pt>
                <c:pt idx="4">
                  <c:v>1.7114914425427872</c:v>
                </c:pt>
                <c:pt idx="5">
                  <c:v>1.5680684248039916</c:v>
                </c:pt>
                <c:pt idx="6">
                  <c:v>1.4119091467157765</c:v>
                </c:pt>
                <c:pt idx="7">
                  <c:v>1.2598425196850394</c:v>
                </c:pt>
              </c:numCache>
            </c:numRef>
          </c:xVal>
          <c:yVal>
            <c:numRef>
              <c:f>'DCF valuation model'!$E$55:$L$55</c:f>
              <c:numCache>
                <c:formatCode>0.0%_);\-0.0%_);"-  ";" "@" "</c:formatCode>
                <c:ptCount val="8"/>
                <c:pt idx="0">
                  <c:v>0.16176470588235295</c:v>
                </c:pt>
                <c:pt idx="1">
                  <c:v>0.34444444444444444</c:v>
                </c:pt>
                <c:pt idx="2">
                  <c:v>0.42894736842105263</c:v>
                </c:pt>
                <c:pt idx="3">
                  <c:v>0.45750000000000002</c:v>
                </c:pt>
                <c:pt idx="4">
                  <c:v>0.50904761904761908</c:v>
                </c:pt>
                <c:pt idx="5">
                  <c:v>0.50681818181818183</c:v>
                </c:pt>
                <c:pt idx="6">
                  <c:v>0.52826086956521734</c:v>
                </c:pt>
                <c:pt idx="7">
                  <c:v>0.54791666666666672</c:v>
                </c:pt>
              </c:numCache>
            </c:numRef>
          </c:yVal>
          <c:bubbleSize>
            <c:numRef>
              <c:f>'DCF valuation model'!$E$54:$L$54</c:f>
              <c:numCache>
                <c:formatCode>0.0%_);\-0.0%_);"-  ";" "@" "</c:formatCode>
                <c:ptCount val="8"/>
                <c:pt idx="0">
                  <c:v>0.4263565891472868</c:v>
                </c:pt>
                <c:pt idx="1">
                  <c:v>0.83221476510067116</c:v>
                </c:pt>
                <c:pt idx="2">
                  <c:v>0.79512195121951224</c:v>
                </c:pt>
                <c:pt idx="3">
                  <c:v>0.83106267029972747</c:v>
                </c:pt>
                <c:pt idx="4">
                  <c:v>0.87123064384678073</c:v>
                </c:pt>
                <c:pt idx="5">
                  <c:v>0.79472558802565929</c:v>
                </c:pt>
                <c:pt idx="6">
                  <c:v>0.7458563535911602</c:v>
                </c:pt>
                <c:pt idx="7">
                  <c:v>0.69028871391076119</c:v>
                </c:pt>
              </c:numCache>
            </c:numRef>
          </c:bubbleSize>
          <c:bubble3D val="0"/>
          <c:extLst>
            <c:ext xmlns:c16="http://schemas.microsoft.com/office/drawing/2014/chart" uri="{C3380CC4-5D6E-409C-BE32-E72D297353CC}">
              <c16:uniqueId val="{00000000-01DF-4778-9765-214036362776}"/>
            </c:ext>
          </c:extLst>
        </c:ser>
        <c:dLbls>
          <c:showLegendKey val="0"/>
          <c:showVal val="0"/>
          <c:showCatName val="0"/>
          <c:showSerName val="0"/>
          <c:showPercent val="0"/>
          <c:showBubbleSize val="0"/>
        </c:dLbls>
        <c:bubbleScale val="100"/>
        <c:showNegBubbles val="0"/>
        <c:axId val="19526527"/>
        <c:axId val="577882031"/>
      </c:bubbleChart>
      <c:valAx>
        <c:axId val="19526527"/>
        <c:scaling>
          <c:orientation val="minMax"/>
        </c:scaling>
        <c:delete val="0"/>
        <c:axPos val="b"/>
        <c:majorGridlines>
          <c:spPr>
            <a:ln w="9525" cap="flat" cmpd="sng" algn="ctr">
              <a:solidFill>
                <a:schemeClr val="tx1">
                  <a:lumMod val="15000"/>
                  <a:lumOff val="85000"/>
                </a:schemeClr>
              </a:solidFill>
              <a:round/>
            </a:ln>
            <a:effectLst/>
          </c:spPr>
        </c:majorGridlines>
        <c:numFmt formatCode="#,##0.0_);\(#,##0.0\);&quot;-  &quot;;&quot; &quot;@&quot; &quot;"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crossAx val="577882031"/>
        <c:crosses val="autoZero"/>
        <c:crossBetween val="midCat"/>
      </c:valAx>
      <c:valAx>
        <c:axId val="577882031"/>
        <c:scaling>
          <c:orientation val="minMax"/>
        </c:scaling>
        <c:delete val="0"/>
        <c:axPos val="l"/>
        <c:majorGridlines>
          <c:spPr>
            <a:ln w="9525" cap="flat" cmpd="sng" algn="ctr">
              <a:solidFill>
                <a:schemeClr val="tx1">
                  <a:lumMod val="15000"/>
                  <a:lumOff val="85000"/>
                </a:schemeClr>
              </a:solidFill>
              <a:round/>
            </a:ln>
            <a:effectLst/>
          </c:spPr>
        </c:majorGridlines>
        <c:numFmt formatCode="0.0%_);\-0.0%_);&quot;-  &quot;;&quot; &quot;@&quot; &quot;"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crossAx val="1952652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'DCF valuation model'!$B$11</c:f>
              <c:strCache>
                <c:ptCount val="1"/>
                <c:pt idx="0">
                  <c:v> Revenues </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'DCF valuation model'!$E$59:$L$59</c:f>
              <c:strCache>
                <c:ptCount val="8"/>
                <c:pt idx="0">
                  <c:v> FY21 </c:v>
                </c:pt>
                <c:pt idx="1">
                  <c:v> FY22 </c:v>
                </c:pt>
                <c:pt idx="2">
                  <c:v> FY23 </c:v>
                </c:pt>
                <c:pt idx="3">
                  <c:v> FY24 </c:v>
                </c:pt>
                <c:pt idx="4">
                  <c:v> FY25 </c:v>
                </c:pt>
                <c:pt idx="5">
                  <c:v> FY26 </c:v>
                </c:pt>
                <c:pt idx="6">
                  <c:v> FY27 </c:v>
                </c:pt>
                <c:pt idx="7">
                  <c:v> FY28 </c:v>
                </c:pt>
              </c:strCache>
            </c:strRef>
          </c:cat>
          <c:val>
            <c:numRef>
              <c:f>'DCF valuation model'!$E$11:$L$11</c:f>
              <c:numCache>
                <c:formatCode>#,##0_);\(#,##0\);"-  ";" "@" "</c:formatCode>
                <c:ptCount val="8"/>
                <c:pt idx="0">
                  <c:v>17000</c:v>
                </c:pt>
                <c:pt idx="1">
                  <c:v>18000</c:v>
                </c:pt>
                <c:pt idx="2">
                  <c:v>19000</c:v>
                </c:pt>
                <c:pt idx="3">
                  <c:v>20000</c:v>
                </c:pt>
                <c:pt idx="4">
                  <c:v>21000</c:v>
                </c:pt>
                <c:pt idx="5">
                  <c:v>22000</c:v>
                </c:pt>
                <c:pt idx="6">
                  <c:v>23000</c:v>
                </c:pt>
                <c:pt idx="7">
                  <c:v>24000</c:v>
                </c:pt>
              </c:numCache>
            </c:numRef>
          </c:val>
          <c:extLst>
            <c:ext xmlns:c16="http://schemas.microsoft.com/office/drawing/2014/chart" uri="{C3380CC4-5D6E-409C-BE32-E72D297353CC}">
              <c16:uniqueId val="{00000000-0E02-423A-A6F7-364968D9C1D0}"/>
            </c:ext>
          </c:extLst>
        </c:ser>
        <c:ser>
          <c:idx val="1"/>
          <c:order val="1"/>
          <c:tx>
            <c:strRef>
              <c:f>'DCF valuation model'!$B$71</c:f>
              <c:strCache>
                <c:ptCount val="1"/>
                <c:pt idx="0">
                  <c:v> Total Cash Flow  </c:v>
                </c:pt>
              </c:strCache>
            </c:strRef>
          </c:tx>
          <c:spPr>
            <a:solidFill>
              <a:schemeClr val="accent2"/>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'DCF valuation model'!$E$59:$L$59</c:f>
              <c:strCache>
                <c:ptCount val="8"/>
                <c:pt idx="0">
                  <c:v> FY21 </c:v>
                </c:pt>
                <c:pt idx="1">
                  <c:v> FY22 </c:v>
                </c:pt>
                <c:pt idx="2">
                  <c:v> FY23 </c:v>
                </c:pt>
                <c:pt idx="3">
                  <c:v> FY24 </c:v>
                </c:pt>
                <c:pt idx="4">
                  <c:v> FY25 </c:v>
                </c:pt>
                <c:pt idx="5">
                  <c:v> FY26 </c:v>
                </c:pt>
                <c:pt idx="6">
                  <c:v> FY27 </c:v>
                </c:pt>
                <c:pt idx="7">
                  <c:v> FY28 </c:v>
                </c:pt>
              </c:strCache>
            </c:strRef>
          </c:cat>
          <c:val>
            <c:numRef>
              <c:f>'DCF valuation model'!$E$71:$L$71</c:f>
              <c:numCache>
                <c:formatCode>#,##0_);\(#,##0\);"-  ";" "@" "</c:formatCode>
                <c:ptCount val="8"/>
                <c:pt idx="1">
                  <c:v>912.5</c:v>
                </c:pt>
                <c:pt idx="2">
                  <c:v>2875</c:v>
                </c:pt>
                <c:pt idx="3">
                  <c:v>6065</c:v>
                </c:pt>
                <c:pt idx="4">
                  <c:v>6720</c:v>
                </c:pt>
                <c:pt idx="5">
                  <c:v>6565</c:v>
                </c:pt>
                <c:pt idx="6">
                  <c:v>6815</c:v>
                </c:pt>
                <c:pt idx="7">
                  <c:v>7065</c:v>
                </c:pt>
              </c:numCache>
            </c:numRef>
          </c:val>
          <c:extLst>
            <c:ext xmlns:c16="http://schemas.microsoft.com/office/drawing/2014/chart" uri="{C3380CC4-5D6E-409C-BE32-E72D297353CC}">
              <c16:uniqueId val="{00000001-0E02-423A-A6F7-364968D9C1D0}"/>
            </c:ext>
          </c:extLst>
        </c:ser>
        <c:dLbls>
          <c:showLegendKey val="0"/>
          <c:showVal val="0"/>
          <c:showCatName val="0"/>
          <c:showSerName val="0"/>
          <c:showPercent val="0"/>
          <c:showBubbleSize val="0"/>
        </c:dLbls>
        <c:gapWidth val="219"/>
        <c:overlap val="-27"/>
        <c:axId val="999616591"/>
        <c:axId val="806044399"/>
      </c:barChart>
      <c:catAx>
        <c:axId val="99961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crossAx val="806044399"/>
        <c:crosses val="autoZero"/>
        <c:auto val="1"/>
        <c:lblAlgn val="ctr"/>
        <c:lblOffset val="100"/>
        <c:noMultiLvlLbl val="0"/>
      </c:catAx>
      <c:valAx>
        <c:axId val="806044399"/>
        <c:scaling>
          <c:orientation val="minMax"/>
        </c:scaling>
        <c:delete val="1"/>
        <c:axPos val="l"/>
        <c:numFmt formatCode="#,##0_);\(#,##0\);&quot;-  &quot;;&quot; &quot;@&quot; &quot;" sourceLinked="1"/>
        <c:majorTickMark val="none"/>
        <c:minorTickMark val="none"/>
        <c:tickLblPos val="nextTo"/>
        <c:crossAx val="999616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'DCF valuation model'!$N$99:$O$102</c:f>
              <c:multiLvlStrCache>
                <c:ptCount val="4"/>
                <c:lvl>
                  <c:pt idx="0">
                    <c:v> FY23 </c:v>
                  </c:pt>
                  <c:pt idx="1">
                    <c:v> FC24 </c:v>
                  </c:pt>
                  <c:pt idx="2">
                    <c:v> FY23 </c:v>
                  </c:pt>
                  <c:pt idx="3">
                    <c:v> FC24 </c:v>
                  </c:pt>
                </c:lvl>
                <c:lvl>
                  <c:pt idx="0">
                    <c:v> Implied EV/EBITDA Multiples </c:v>
                  </c:pt>
                  <c:pt idx="2">
                    <c:v> Implied EV/EBIT Multiples </c:v>
                  </c:pt>
                </c:lvl>
              </c:multiLvlStrCache>
            </c:multiLvlStrRef>
          </c:cat>
          <c:val>
            <c:numRef>
              <c:f>'DCF valuation model'!$P$99:$P$102</c:f>
              <c:numCache>
                <c:formatCode>#,##0.0_);\(#,##0.0\);"-  ";" "@" "</c:formatCode>
                <c:ptCount val="4"/>
                <c:pt idx="0">
                  <c:v>11.797565338611991</c:v>
                </c:pt>
                <c:pt idx="1">
                  <c:v>10.555716355600202</c:v>
                </c:pt>
                <c:pt idx="2">
                  <c:v>12.304209248859131</c:v>
                </c:pt>
                <c:pt idx="3">
                  <c:v>10.959486926579444</c:v>
                </c:pt>
              </c:numCache>
            </c:numRef>
          </c:val>
          <c:extLst>
            <c:ext xmlns:c16="http://schemas.microsoft.com/office/drawing/2014/chart" uri="{C3380CC4-5D6E-409C-BE32-E72D297353CC}">
              <c16:uniqueId val="{00000000-DE19-4362-80F0-9D8F6833EE67}"/>
            </c:ext>
          </c:extLst>
        </c:ser>
        <c:dLbls>
          <c:showLegendKey val="0"/>
          <c:showVal val="0"/>
          <c:showCatName val="0"/>
          <c:showSerName val="0"/>
          <c:showPercent val="0"/>
          <c:showBubbleSize val="0"/>
        </c:dLbls>
        <c:gapWidth val="182"/>
        <c:axId val="999614191"/>
        <c:axId val="373092080"/>
      </c:barChart>
      <c:catAx>
        <c:axId val="9996141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crossAx val="373092080"/>
        <c:crosses val="autoZero"/>
        <c:auto val="1"/>
        <c:lblAlgn val="ctr"/>
        <c:lblOffset val="100"/>
        <c:noMultiLvlLbl val="0"/>
      </c:catAx>
      <c:valAx>
        <c:axId val="373092080"/>
        <c:scaling>
          <c:orientation val="minMax"/>
        </c:scaling>
        <c:delete val="0"/>
        <c:axPos val="b"/>
        <c:numFmt formatCode="#,##0.0_);\(#,##0.0\);&quot;-  &quot;;&quot; &quot;@&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crossAx val="999614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939632761448326"/>
          <c:y val="0.10450882913519575"/>
          <c:w val="0.44965110510653156"/>
          <c:h val="0.7740394567908914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FC-4584-9F9B-525050F11A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95FC-4584-9F9B-525050F11A9E}"/>
              </c:ext>
            </c:extLst>
          </c:dPt>
          <c:dLbls>
            <c:dLbl>
              <c:idx val="0"/>
              <c:layout>
                <c:manualLayout>
                  <c:x val="0.18226124494476192"/>
                  <c:y val="-7.065852563614408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FC-4584-9F9B-525050F11A9E}"/>
                </c:ext>
              </c:extLst>
            </c:dLbl>
            <c:dLbl>
              <c:idx val="1"/>
              <c:layout>
                <c:manualLayout>
                  <c:x val="-0.10935674696685718"/>
                  <c:y val="0.15014936697680598"/>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FC-4584-9F9B-525050F11A9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'DCF valuation model'!$B$104:$B$105</c:f>
              <c:strCache>
                <c:ptCount val="2"/>
                <c:pt idx="0">
                  <c:v> Explicit Forecast Period </c:v>
                </c:pt>
                <c:pt idx="1">
                  <c:v> Terminal Value </c:v>
                </c:pt>
              </c:strCache>
            </c:strRef>
          </c:cat>
          <c:val>
            <c:numRef>
              <c:f>'DCF valuation model'!$L$104:$L$105</c:f>
              <c:numCache>
                <c:formatCode>#,##0_);\(#,##0\);"-  ";" "@" "</c:formatCode>
                <c:ptCount val="2"/>
                <c:pt idx="0">
                  <c:v>27797.721260853046</c:v>
                </c:pt>
                <c:pt idx="1">
                  <c:v>72481.584117348873</c:v>
                </c:pt>
              </c:numCache>
            </c:numRef>
          </c:val>
          <c:extLst>
            <c:ext xmlns:c16="http://schemas.microsoft.com/office/drawing/2014/chart" uri="{C3380CC4-5D6E-409C-BE32-E72D297353CC}">
              <c16:uniqueId val="{00000000-95FC-4584-9F9B-525050F11A9E}"/>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waterfall" uniqueId="{A625BBE2-98FA-4D4A-BF1F-BCE0C4D30BAB}">
          <cx:dataLabels pos="outEnd">
            <cx:visibility seriesName="0" categoryName="0" value="1"/>
          </cx:dataLabels>
          <cx:dataId val="0"/>
          <cx:layoutPr>
            <cx:subtotals>
              <cx:idx val="2"/>
              <cx:idx val="4"/>
            </cx:subtotals>
          </cx:layoutPr>
        </cx:series>
      </cx:plotAreaRegion>
      <cx:axis id="0">
        <cx:catScaling gapWidth="0.5"/>
        <cx:tickLabels/>
      </cx:axis>
      <cx:axis id="1" hidden="1">
        <cx:valScaling/>
        <cx:tickLabels/>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microsoft.com/office/2014/relationships/chartEx" Target="../charts/chartEx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5</xdr:col>
      <xdr:colOff>488275</xdr:colOff>
      <xdr:row>48</xdr:row>
      <xdr:rowOff>254000</xdr:rowOff>
    </xdr:from>
    <xdr:to>
      <xdr:col>10</xdr:col>
      <xdr:colOff>984313</xdr:colOff>
      <xdr:row>57</xdr:row>
      <xdr:rowOff>302982</xdr:rowOff>
    </xdr:to>
    <xdr:pic>
      <xdr:nvPicPr>
        <xdr:cNvPr id="3" name="Picture 2" descr="A computer screen with a white and grey squares&#10;&#10;Description automatically generated with medium confidence">
          <a:extLst>
            <a:ext uri="{FF2B5EF4-FFF2-40B4-BE49-F238E27FC236}">
              <a16:creationId xmlns:a16="http://schemas.microsoft.com/office/drawing/2014/main" id="{F7509C28-4947-5A7C-70F1-63F2790663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0025" y="12842875"/>
          <a:ext cx="5736377" cy="347798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12</xdr:col>
      <xdr:colOff>340658</xdr:colOff>
      <xdr:row>48</xdr:row>
      <xdr:rowOff>254000</xdr:rowOff>
    </xdr:from>
    <xdr:to>
      <xdr:col>19</xdr:col>
      <xdr:colOff>436657</xdr:colOff>
      <xdr:row>57</xdr:row>
      <xdr:rowOff>315844</xdr:rowOff>
    </xdr:to>
    <xdr:pic>
      <xdr:nvPicPr>
        <xdr:cNvPr id="5" name="Picture 4" descr="A screenshot of a computer&#10;&#10;Description automatically generated">
          <a:extLst>
            <a:ext uri="{FF2B5EF4-FFF2-40B4-BE49-F238E27FC236}">
              <a16:creationId xmlns:a16="http://schemas.microsoft.com/office/drawing/2014/main" id="{E8AFFB5B-3FE4-DBB1-70AC-E04A7742D2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76658" y="12842875"/>
          <a:ext cx="7430249" cy="348290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36285</xdr:colOff>
      <xdr:row>8</xdr:row>
      <xdr:rowOff>33130</xdr:rowOff>
    </xdr:from>
    <xdr:to>
      <xdr:col>19</xdr:col>
      <xdr:colOff>1524000</xdr:colOff>
      <xdr:row>23</xdr:row>
      <xdr:rowOff>167237</xdr:rowOff>
    </xdr:to>
    <xdr:graphicFrame macro="">
      <xdr:nvGraphicFramePr>
        <xdr:cNvPr id="2" name="Chart 1">
          <a:extLst>
            <a:ext uri="{FF2B5EF4-FFF2-40B4-BE49-F238E27FC236}">
              <a16:creationId xmlns:a16="http://schemas.microsoft.com/office/drawing/2014/main" id="{D9D14045-A843-51D1-6925-A78FDD6D57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26</xdr:row>
      <xdr:rowOff>54427</xdr:rowOff>
    </xdr:from>
    <xdr:to>
      <xdr:col>20</xdr:col>
      <xdr:colOff>9071</xdr:colOff>
      <xdr:row>41</xdr:row>
      <xdr:rowOff>38651</xdr:rowOff>
    </xdr:to>
    <xdr:graphicFrame macro="">
      <xdr:nvGraphicFramePr>
        <xdr:cNvPr id="3" name="Chart 2">
          <a:extLst>
            <a:ext uri="{FF2B5EF4-FFF2-40B4-BE49-F238E27FC236}">
              <a16:creationId xmlns:a16="http://schemas.microsoft.com/office/drawing/2014/main" id="{066FF001-9E2B-4BA7-9E27-82B8B615F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30388</xdr:colOff>
      <xdr:row>43</xdr:row>
      <xdr:rowOff>89726</xdr:rowOff>
    </xdr:from>
    <xdr:to>
      <xdr:col>20</xdr:col>
      <xdr:colOff>8695</xdr:colOff>
      <xdr:row>59</xdr:row>
      <xdr:rowOff>163286</xdr:rowOff>
    </xdr:to>
    <xdr:graphicFrame macro="">
      <xdr:nvGraphicFramePr>
        <xdr:cNvPr id="5" name="Chart 4">
          <a:extLst>
            <a:ext uri="{FF2B5EF4-FFF2-40B4-BE49-F238E27FC236}">
              <a16:creationId xmlns:a16="http://schemas.microsoft.com/office/drawing/2014/main" id="{E2EEE2C7-266F-9F8B-5362-6E84A74D71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27214</xdr:colOff>
      <xdr:row>62</xdr:row>
      <xdr:rowOff>69102</xdr:rowOff>
    </xdr:from>
    <xdr:to>
      <xdr:col>20</xdr:col>
      <xdr:colOff>11766</xdr:colOff>
      <xdr:row>76</xdr:row>
      <xdr:rowOff>162951</xdr:rowOff>
    </xdr:to>
    <xdr:graphicFrame macro="">
      <xdr:nvGraphicFramePr>
        <xdr:cNvPr id="7" name="Chart 6">
          <a:extLst>
            <a:ext uri="{FF2B5EF4-FFF2-40B4-BE49-F238E27FC236}">
              <a16:creationId xmlns:a16="http://schemas.microsoft.com/office/drawing/2014/main" id="{7C58BB4C-5894-26BB-5679-C7A80A1F98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80</xdr:row>
      <xdr:rowOff>45761</xdr:rowOff>
    </xdr:from>
    <xdr:to>
      <xdr:col>20</xdr:col>
      <xdr:colOff>22412</xdr:colOff>
      <xdr:row>95</xdr:row>
      <xdr:rowOff>164546</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05F0A7E6-F034-487E-A468-971B909D158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3227050" y="14545986"/>
              <a:ext cx="10869799" cy="286992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0</xdr:colOff>
      <xdr:row>97</xdr:row>
      <xdr:rowOff>0</xdr:rowOff>
    </xdr:from>
    <xdr:to>
      <xdr:col>16</xdr:col>
      <xdr:colOff>1059704</xdr:colOff>
      <xdr:row>114</xdr:row>
      <xdr:rowOff>0</xdr:rowOff>
    </xdr:to>
    <xdr:graphicFrame macro="">
      <xdr:nvGraphicFramePr>
        <xdr:cNvPr id="12" name="Chart 11">
          <a:extLst>
            <a:ext uri="{FF2B5EF4-FFF2-40B4-BE49-F238E27FC236}">
              <a16:creationId xmlns:a16="http://schemas.microsoft.com/office/drawing/2014/main" id="{025766D3-1734-45DB-BFAA-EDC64E2923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851647</xdr:colOff>
      <xdr:row>97</xdr:row>
      <xdr:rowOff>1</xdr:rowOff>
    </xdr:from>
    <xdr:to>
      <xdr:col>19</xdr:col>
      <xdr:colOff>1487715</xdr:colOff>
      <xdr:row>114</xdr:row>
      <xdr:rowOff>18144</xdr:rowOff>
    </xdr:to>
    <xdr:graphicFrame macro="">
      <xdr:nvGraphicFramePr>
        <xdr:cNvPr id="13" name="Chart 12">
          <a:extLst>
            <a:ext uri="{FF2B5EF4-FFF2-40B4-BE49-F238E27FC236}">
              <a16:creationId xmlns:a16="http://schemas.microsoft.com/office/drawing/2014/main" id="{0FC39941-0F97-3CCD-B1AA-B76392F5E3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0.38252</cdr:x>
      <cdr:y>0.39141</cdr:y>
    </cdr:from>
    <cdr:to>
      <cdr:x>0.67492</cdr:x>
      <cdr:y>0.60182</cdr:y>
    </cdr:to>
    <cdr:sp macro="" textlink="'DCF valuation model'!$L$106">
      <cdr:nvSpPr>
        <cdr:cNvPr id="2" name="TextBox 1">
          <a:extLst xmlns:a="http://schemas.openxmlformats.org/drawingml/2006/main">
            <a:ext uri="{FF2B5EF4-FFF2-40B4-BE49-F238E27FC236}">
              <a16:creationId xmlns:a16="http://schemas.microsoft.com/office/drawing/2014/main" id="{C1EDA8A8-6326-5370-5B30-A848EEB9C422}"/>
            </a:ext>
          </a:extLst>
        </cdr:cNvPr>
        <cdr:cNvSpPr txBox="1"/>
      </cdr:nvSpPr>
      <cdr:spPr>
        <a:xfrm xmlns:a="http://schemas.openxmlformats.org/drawingml/2006/main">
          <a:off x="1905336" y="1132557"/>
          <a:ext cx="1456448" cy="60883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B09B9A06-341B-491C-B604-9F1EBB79B92A}" type="TxLink">
            <a:rPr lang="en-US" sz="800" b="1" i="0" u="none" strike="noStrike">
              <a:solidFill>
                <a:srgbClr val="000000"/>
              </a:solidFill>
              <a:latin typeface="Montserrat"/>
            </a:rPr>
            <a:pPr algn="ctr"/>
            <a:t>100,279 </a:t>
          </a:fld>
          <a:endParaRPr lang="en-US" sz="2000"/>
        </a:p>
      </cdr:txBody>
    </cdr:sp>
  </cdr:relSizeAnchor>
</c:userShapes>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Kepsfield">
      <a:dk1>
        <a:srgbClr val="323E48"/>
      </a:dk1>
      <a:lt1>
        <a:srgbClr val="FFFFFF"/>
      </a:lt1>
      <a:dk2>
        <a:srgbClr val="323E48"/>
      </a:dk2>
      <a:lt2>
        <a:srgbClr val="FFFFFF"/>
      </a:lt2>
      <a:accent1>
        <a:srgbClr val="0099A8"/>
      </a:accent1>
      <a:accent2>
        <a:srgbClr val="016870"/>
      </a:accent2>
      <a:accent3>
        <a:srgbClr val="4A9462"/>
      </a:accent3>
      <a:accent4>
        <a:srgbClr val="B4BD00"/>
      </a:accent4>
      <a:accent5>
        <a:srgbClr val="E2E765"/>
      </a:accent5>
      <a:accent6>
        <a:srgbClr val="9EACAA"/>
      </a:accent6>
      <a:hlink>
        <a:srgbClr val="016870"/>
      </a:hlink>
      <a:folHlink>
        <a:srgbClr val="0099A8"/>
      </a:folHlink>
    </a:clrScheme>
    <a:fontScheme name="Kepsfield">
      <a:majorFont>
        <a:latin typeface="Montserrat Light"/>
        <a:ea typeface=""/>
        <a:cs typeface=""/>
      </a:majorFont>
      <a:minorFont>
        <a:latin typeface="Montserra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kepsfield.com/courses/investments/" TargetMode="External"/><Relationship Id="rId3" Type="http://schemas.openxmlformats.org/officeDocument/2006/relationships/hyperlink" Target="https://kepsfield.com/courses/relative-market-valuation/" TargetMode="External"/><Relationship Id="rId7" Type="http://schemas.openxmlformats.org/officeDocument/2006/relationships/hyperlink" Target="https://kepsfield.com/courses/financial-statement-analysis/" TargetMode="External"/><Relationship Id="rId12" Type="http://schemas.openxmlformats.org/officeDocument/2006/relationships/drawing" Target="../drawings/drawing1.xml"/><Relationship Id="rId2" Type="http://schemas.openxmlformats.org/officeDocument/2006/relationships/hyperlink" Target="https://kepsfield.com/courses/introduction-to-corporate-finance/" TargetMode="External"/><Relationship Id="rId1" Type="http://schemas.openxmlformats.org/officeDocument/2006/relationships/hyperlink" Target="https://kepsfield.com/courses/introduction-to-valuation/" TargetMode="External"/><Relationship Id="rId6" Type="http://schemas.openxmlformats.org/officeDocument/2006/relationships/hyperlink" Target="https://kepsfield.com/courses/introduction-to-ma/" TargetMode="External"/><Relationship Id="rId11" Type="http://schemas.openxmlformats.org/officeDocument/2006/relationships/hyperlink" Target="https://kepsfield.com/courses/accounting-basics/" TargetMode="External"/><Relationship Id="rId5" Type="http://schemas.openxmlformats.org/officeDocument/2006/relationships/hyperlink" Target="https://kepsfield.com/courses/intro-financial-modelling/" TargetMode="External"/><Relationship Id="rId10" Type="http://schemas.openxmlformats.org/officeDocument/2006/relationships/hyperlink" Target="https://kepsfield.com/courses/intro-accounting-reporting/" TargetMode="External"/><Relationship Id="rId4" Type="http://schemas.openxmlformats.org/officeDocument/2006/relationships/hyperlink" Target="https://kepsfield.com/courses/cost-of-capitalwacc/" TargetMode="External"/><Relationship Id="rId9" Type="http://schemas.openxmlformats.org/officeDocument/2006/relationships/hyperlink" Target="https://kepsfield.com/courses/investments-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21B9-6DAC-4175-A79A-68D6E0142646}">
  <dimension ref="A1:Z86"/>
  <sheetViews>
    <sheetView showGridLines="0" topLeftCell="A19" zoomScale="70" zoomScaleNormal="70" workbookViewId="0">
      <selection activeCell="M25" sqref="M25"/>
    </sheetView>
  </sheetViews>
  <sheetFormatPr defaultColWidth="0" defaultRowHeight="18" zeroHeight="1" x14ac:dyDescent="0.65"/>
  <cols>
    <col min="1" max="4" width="2.37890625" customWidth="1"/>
    <col min="5" max="5" width="3.47265625" customWidth="1"/>
    <col min="6" max="20" width="10.5234375" customWidth="1"/>
    <col min="21" max="21" width="3.47265625" customWidth="1"/>
    <col min="22" max="25" width="2.37890625" customWidth="1"/>
    <col min="26" max="26" width="0" hidden="1" customWidth="1"/>
    <col min="27" max="16384" width="6.85546875" hidden="1"/>
  </cols>
  <sheetData>
    <row r="1" spans="5:21" x14ac:dyDescent="0.65"/>
    <row r="2" spans="5:21" ht="18.399999999999999" thickBot="1" x14ac:dyDescent="0.7"/>
    <row r="3" spans="5:21" x14ac:dyDescent="0.65">
      <c r="E3" s="236"/>
      <c r="F3" s="237"/>
      <c r="G3" s="237"/>
      <c r="H3" s="237"/>
      <c r="I3" s="237"/>
      <c r="J3" s="237"/>
      <c r="K3" s="237"/>
      <c r="L3" s="237"/>
      <c r="M3" s="237"/>
      <c r="N3" s="237"/>
      <c r="O3" s="237"/>
      <c r="P3" s="237"/>
      <c r="Q3" s="237"/>
      <c r="R3" s="237"/>
      <c r="S3" s="237"/>
      <c r="T3" s="237"/>
      <c r="U3" s="238"/>
    </row>
    <row r="4" spans="5:21" x14ac:dyDescent="0.65">
      <c r="E4" s="239"/>
      <c r="F4" s="235"/>
      <c r="G4" s="235"/>
      <c r="H4" s="235"/>
      <c r="I4" s="235"/>
      <c r="J4" s="235"/>
      <c r="K4" s="235"/>
      <c r="L4" s="235"/>
      <c r="M4" s="235"/>
      <c r="N4" s="235"/>
      <c r="O4" s="235"/>
      <c r="P4" s="235"/>
      <c r="Q4" s="235"/>
      <c r="R4" s="235"/>
      <c r="S4" s="235"/>
      <c r="T4" s="235"/>
      <c r="U4" s="240"/>
    </row>
    <row r="5" spans="5:21" s="276" customFormat="1" ht="30" x14ac:dyDescent="0.65">
      <c r="E5" s="271"/>
      <c r="F5" s="272" t="s">
        <v>151</v>
      </c>
      <c r="G5" s="273"/>
      <c r="H5" s="273"/>
      <c r="I5" s="274"/>
      <c r="J5" s="274"/>
      <c r="K5" s="274"/>
      <c r="L5" s="274"/>
      <c r="M5" s="274"/>
      <c r="N5" s="274"/>
      <c r="O5" s="274"/>
      <c r="P5" s="274"/>
      <c r="Q5" s="274"/>
      <c r="R5" s="274"/>
      <c r="S5" s="274"/>
      <c r="T5" s="274"/>
      <c r="U5" s="275"/>
    </row>
    <row r="6" spans="5:21" s="276" customFormat="1" ht="30" x14ac:dyDescent="0.65">
      <c r="E6" s="271"/>
      <c r="F6" s="272" t="s">
        <v>102</v>
      </c>
      <c r="G6" s="274"/>
      <c r="H6" s="274"/>
      <c r="I6" s="274"/>
      <c r="J6" s="274"/>
      <c r="K6" s="274"/>
      <c r="L6" s="274"/>
      <c r="M6" s="274"/>
      <c r="N6" s="274"/>
      <c r="O6" s="274"/>
      <c r="P6" s="274"/>
      <c r="Q6" s="274"/>
      <c r="R6" s="274"/>
      <c r="S6" s="274"/>
      <c r="T6" s="274"/>
      <c r="U6" s="275"/>
    </row>
    <row r="7" spans="5:21" ht="27" x14ac:dyDescent="0.65">
      <c r="E7" s="239"/>
      <c r="F7" s="244"/>
      <c r="G7" s="235"/>
      <c r="H7" s="235"/>
      <c r="I7" s="235"/>
      <c r="J7" s="235"/>
      <c r="K7" s="235"/>
      <c r="L7" s="235"/>
      <c r="M7" s="235"/>
      <c r="N7" s="235"/>
      <c r="O7" s="235"/>
      <c r="P7" s="235"/>
      <c r="Q7" s="235"/>
      <c r="R7" s="235"/>
      <c r="S7" s="235"/>
      <c r="T7" s="235"/>
      <c r="U7" s="240"/>
    </row>
    <row r="8" spans="5:21" s="276" customFormat="1" ht="30" x14ac:dyDescent="0.65">
      <c r="E8" s="271"/>
      <c r="F8" s="272" t="s">
        <v>132</v>
      </c>
      <c r="G8" s="273"/>
      <c r="H8" s="273"/>
      <c r="I8" s="274"/>
      <c r="J8" s="274"/>
      <c r="K8" s="274"/>
      <c r="L8" s="274"/>
      <c r="M8" s="274"/>
      <c r="N8" s="274"/>
      <c r="O8" s="274"/>
      <c r="P8" s="274"/>
      <c r="Q8" s="274"/>
      <c r="R8" s="274"/>
      <c r="S8" s="274"/>
      <c r="T8" s="274"/>
      <c r="U8" s="275"/>
    </row>
    <row r="9" spans="5:21" s="276" customFormat="1" ht="30" x14ac:dyDescent="0.65">
      <c r="E9" s="271"/>
      <c r="F9" s="272"/>
      <c r="G9" s="273"/>
      <c r="H9" s="273"/>
      <c r="I9" s="274"/>
      <c r="J9" s="274"/>
      <c r="K9" s="274"/>
      <c r="L9" s="274"/>
      <c r="M9" s="274"/>
      <c r="N9" s="274"/>
      <c r="O9" s="274"/>
      <c r="P9" s="274"/>
      <c r="Q9" s="274"/>
      <c r="R9" s="274"/>
      <c r="S9" s="274"/>
      <c r="T9" s="274"/>
      <c r="U9" s="275"/>
    </row>
    <row r="10" spans="5:21" ht="27" x14ac:dyDescent="0.65">
      <c r="E10" s="239"/>
      <c r="F10" s="244"/>
      <c r="G10" s="235"/>
      <c r="H10" s="235"/>
      <c r="I10" s="235"/>
      <c r="J10" s="235"/>
      <c r="K10" s="235"/>
      <c r="L10" s="235"/>
      <c r="M10" s="235"/>
      <c r="N10" s="235"/>
      <c r="O10" s="235"/>
      <c r="P10" s="235"/>
      <c r="Q10" s="235"/>
      <c r="R10" s="235"/>
      <c r="S10" s="235"/>
      <c r="T10" s="235"/>
      <c r="U10" s="240"/>
    </row>
    <row r="11" spans="5:21" ht="18.399999999999999" thickBot="1" x14ac:dyDescent="0.7">
      <c r="E11" s="239"/>
      <c r="G11" s="235"/>
      <c r="H11" s="235"/>
      <c r="I11" s="235"/>
      <c r="J11" s="235"/>
      <c r="K11" s="235"/>
      <c r="L11" s="235"/>
      <c r="M11" s="235"/>
      <c r="N11" s="235"/>
      <c r="O11" s="235"/>
      <c r="P11" s="235"/>
      <c r="Q11" s="235"/>
      <c r="R11" s="235"/>
      <c r="S11" s="235"/>
      <c r="T11" s="235"/>
      <c r="U11" s="240"/>
    </row>
    <row r="12" spans="5:21" ht="27" x14ac:dyDescent="0.65">
      <c r="E12" s="239"/>
      <c r="F12" s="244"/>
      <c r="G12" s="235"/>
      <c r="H12" s="305" t="e" vm="1">
        <v>#VALUE!</v>
      </c>
      <c r="I12" s="235"/>
      <c r="J12" s="235"/>
      <c r="K12" s="235"/>
      <c r="L12" s="235"/>
      <c r="M12" s="235"/>
      <c r="N12" s="305" t="e" vm="1">
        <v>#VALUE!</v>
      </c>
      <c r="O12" s="235"/>
      <c r="P12" s="235"/>
      <c r="Q12" s="235"/>
      <c r="R12" s="235"/>
      <c r="S12" s="235"/>
      <c r="T12" s="305" t="e" vm="1">
        <v>#VALUE!</v>
      </c>
      <c r="U12" s="240"/>
    </row>
    <row r="13" spans="5:21" ht="27.4" thickBot="1" x14ac:dyDescent="0.7">
      <c r="E13" s="239"/>
      <c r="F13" s="244"/>
      <c r="G13" s="235"/>
      <c r="H13" s="306"/>
      <c r="I13" s="235"/>
      <c r="J13" s="235"/>
      <c r="K13" s="235"/>
      <c r="L13" s="235"/>
      <c r="M13" s="235"/>
      <c r="N13" s="306"/>
      <c r="O13" s="235"/>
      <c r="P13" s="235"/>
      <c r="Q13" s="235"/>
      <c r="R13" s="235"/>
      <c r="S13" s="235"/>
      <c r="T13" s="307"/>
      <c r="U13" s="240"/>
    </row>
    <row r="14" spans="5:21" ht="27" x14ac:dyDescent="0.65">
      <c r="E14" s="239"/>
      <c r="F14" s="280"/>
      <c r="G14" s="281"/>
      <c r="H14" s="282"/>
      <c r="I14" s="235"/>
      <c r="J14" s="235"/>
      <c r="L14" s="280"/>
      <c r="M14" s="281"/>
      <c r="N14" s="282"/>
      <c r="O14" s="235"/>
      <c r="P14" s="235"/>
      <c r="R14" s="280"/>
      <c r="S14" s="281"/>
      <c r="T14" s="282"/>
      <c r="U14" s="240"/>
    </row>
    <row r="15" spans="5:21" x14ac:dyDescent="0.65">
      <c r="E15" s="239"/>
      <c r="F15" s="283"/>
      <c r="G15" s="284"/>
      <c r="H15" s="285"/>
      <c r="I15" s="235"/>
      <c r="J15" s="235"/>
      <c r="L15" s="283"/>
      <c r="M15" s="284"/>
      <c r="N15" s="285"/>
      <c r="O15" s="235"/>
      <c r="P15" s="235"/>
      <c r="R15" s="283"/>
      <c r="S15" s="284"/>
      <c r="T15" s="285"/>
      <c r="U15" s="240"/>
    </row>
    <row r="16" spans="5:21" s="251" customFormat="1" ht="24.75" x14ac:dyDescent="0.65">
      <c r="E16" s="249"/>
      <c r="F16" s="286"/>
      <c r="G16" s="287" t="s">
        <v>103</v>
      </c>
      <c r="H16" s="288"/>
      <c r="I16" s="250"/>
      <c r="J16" s="250"/>
      <c r="L16" s="286"/>
      <c r="M16" s="287" t="s">
        <v>103</v>
      </c>
      <c r="N16" s="288"/>
      <c r="O16" s="250"/>
      <c r="P16" s="250"/>
      <c r="R16" s="286"/>
      <c r="S16" s="287" t="s">
        <v>103</v>
      </c>
      <c r="T16" s="288"/>
      <c r="U16" s="252"/>
    </row>
    <row r="17" spans="5:21" s="247" customFormat="1" x14ac:dyDescent="0.65">
      <c r="E17" s="245"/>
      <c r="F17" s="289"/>
      <c r="G17" s="290"/>
      <c r="H17" s="291"/>
      <c r="I17" s="246"/>
      <c r="J17" s="246"/>
      <c r="L17" s="289"/>
      <c r="M17" s="290"/>
      <c r="N17" s="291"/>
      <c r="O17" s="246"/>
      <c r="P17" s="246"/>
      <c r="R17" s="289"/>
      <c r="S17" s="290"/>
      <c r="T17" s="291"/>
      <c r="U17" s="248"/>
    </row>
    <row r="18" spans="5:21" s="247" customFormat="1" x14ac:dyDescent="0.65">
      <c r="E18" s="245"/>
      <c r="F18" s="289"/>
      <c r="G18" s="292" t="s">
        <v>104</v>
      </c>
      <c r="H18" s="291"/>
      <c r="I18" s="246"/>
      <c r="J18" s="246"/>
      <c r="L18" s="289"/>
      <c r="M18" s="292" t="s">
        <v>104</v>
      </c>
      <c r="N18" s="291"/>
      <c r="O18" s="246"/>
      <c r="P18" s="246"/>
      <c r="R18" s="289"/>
      <c r="S18" s="292" t="s">
        <v>104</v>
      </c>
      <c r="T18" s="291"/>
      <c r="U18" s="248"/>
    </row>
    <row r="19" spans="5:21" s="247" customFormat="1" x14ac:dyDescent="0.65">
      <c r="E19" s="245"/>
      <c r="F19" s="289"/>
      <c r="G19" s="290"/>
      <c r="H19" s="291"/>
      <c r="I19" s="246"/>
      <c r="J19" s="246"/>
      <c r="L19" s="289"/>
      <c r="M19" s="290"/>
      <c r="N19" s="291"/>
      <c r="O19" s="246"/>
      <c r="P19" s="246"/>
      <c r="R19" s="289"/>
      <c r="S19" s="290"/>
      <c r="T19" s="291"/>
      <c r="U19" s="248"/>
    </row>
    <row r="20" spans="5:21" s="247" customFormat="1" x14ac:dyDescent="0.65">
      <c r="E20" s="245"/>
      <c r="F20" s="289"/>
      <c r="G20" s="292" t="s">
        <v>106</v>
      </c>
      <c r="H20" s="291"/>
      <c r="I20" s="246"/>
      <c r="J20" s="246"/>
      <c r="L20" s="289"/>
      <c r="M20" s="292" t="s">
        <v>106</v>
      </c>
      <c r="N20" s="291"/>
      <c r="O20" s="246"/>
      <c r="P20" s="246"/>
      <c r="R20" s="289"/>
      <c r="S20" s="292" t="s">
        <v>152</v>
      </c>
      <c r="T20" s="291"/>
      <c r="U20" s="248"/>
    </row>
    <row r="21" spans="5:21" s="247" customFormat="1" x14ac:dyDescent="0.65">
      <c r="E21" s="245"/>
      <c r="F21" s="289"/>
      <c r="G21" s="292"/>
      <c r="H21" s="291"/>
      <c r="I21" s="246"/>
      <c r="J21" s="246"/>
      <c r="L21" s="289"/>
      <c r="M21" s="292"/>
      <c r="N21" s="291"/>
      <c r="O21" s="246"/>
      <c r="P21" s="246"/>
      <c r="R21" s="289"/>
      <c r="S21" s="292"/>
      <c r="T21" s="291"/>
      <c r="U21" s="248"/>
    </row>
    <row r="22" spans="5:21" s="247" customFormat="1" x14ac:dyDescent="0.65">
      <c r="E22" s="245"/>
      <c r="F22" s="289"/>
      <c r="G22" s="292" t="s">
        <v>105</v>
      </c>
      <c r="H22" s="291"/>
      <c r="I22" s="246"/>
      <c r="J22" s="246"/>
      <c r="L22" s="289"/>
      <c r="M22" s="292" t="s">
        <v>152</v>
      </c>
      <c r="N22" s="291"/>
      <c r="O22" s="246"/>
      <c r="P22" s="246"/>
      <c r="R22" s="289"/>
      <c r="S22" s="292"/>
      <c r="T22" s="291"/>
      <c r="U22" s="248"/>
    </row>
    <row r="23" spans="5:21" s="247" customFormat="1" x14ac:dyDescent="0.65">
      <c r="E23" s="245"/>
      <c r="F23" s="289"/>
      <c r="G23" s="292"/>
      <c r="H23" s="291"/>
      <c r="I23" s="246"/>
      <c r="J23" s="246"/>
      <c r="L23" s="289"/>
      <c r="M23" s="292"/>
      <c r="N23" s="291"/>
      <c r="O23" s="246"/>
      <c r="P23" s="246"/>
      <c r="R23" s="289"/>
      <c r="S23" s="292"/>
      <c r="T23" s="291"/>
      <c r="U23" s="248"/>
    </row>
    <row r="24" spans="5:21" s="247" customFormat="1" x14ac:dyDescent="0.65">
      <c r="E24" s="245"/>
      <c r="F24" s="289"/>
      <c r="G24" s="292" t="s">
        <v>107</v>
      </c>
      <c r="H24" s="291"/>
      <c r="I24" s="246"/>
      <c r="J24" s="246"/>
      <c r="L24" s="289"/>
      <c r="M24" s="292" t="s">
        <v>153</v>
      </c>
      <c r="N24" s="291"/>
      <c r="O24" s="246"/>
      <c r="P24" s="246"/>
      <c r="R24" s="289"/>
      <c r="S24" s="292"/>
      <c r="T24" s="291"/>
      <c r="U24" s="248"/>
    </row>
    <row r="25" spans="5:21" s="247" customFormat="1" x14ac:dyDescent="0.65">
      <c r="E25" s="245"/>
      <c r="F25" s="289"/>
      <c r="G25" s="292"/>
      <c r="H25" s="291"/>
      <c r="I25" s="246"/>
      <c r="J25" s="246"/>
      <c r="L25" s="289"/>
      <c r="M25" s="292"/>
      <c r="N25" s="291"/>
      <c r="O25" s="246"/>
      <c r="P25" s="246"/>
      <c r="R25" s="289"/>
      <c r="S25" s="292"/>
      <c r="T25" s="291"/>
      <c r="U25" s="248"/>
    </row>
    <row r="26" spans="5:21" s="247" customFormat="1" x14ac:dyDescent="0.65">
      <c r="E26" s="245"/>
      <c r="F26" s="289"/>
      <c r="G26" s="292" t="s">
        <v>108</v>
      </c>
      <c r="H26" s="291"/>
      <c r="I26" s="246"/>
      <c r="J26" s="246"/>
      <c r="L26" s="289"/>
      <c r="M26" s="290"/>
      <c r="N26" s="291"/>
      <c r="O26" s="246"/>
      <c r="P26" s="246"/>
      <c r="R26" s="289"/>
      <c r="S26" s="290"/>
      <c r="T26" s="291"/>
      <c r="U26" s="248"/>
    </row>
    <row r="27" spans="5:21" s="247" customFormat="1" x14ac:dyDescent="0.65">
      <c r="E27" s="245"/>
      <c r="F27" s="289"/>
      <c r="G27" s="292"/>
      <c r="H27" s="291"/>
      <c r="I27" s="246"/>
      <c r="J27" s="246"/>
      <c r="L27" s="289"/>
      <c r="M27" s="290"/>
      <c r="N27" s="291"/>
      <c r="O27" s="246"/>
      <c r="P27" s="246"/>
      <c r="R27" s="289"/>
      <c r="S27" s="290"/>
      <c r="T27" s="291"/>
      <c r="U27" s="248"/>
    </row>
    <row r="28" spans="5:21" s="247" customFormat="1" x14ac:dyDescent="0.65">
      <c r="E28" s="245"/>
      <c r="F28" s="289"/>
      <c r="G28" s="292"/>
      <c r="H28" s="291"/>
      <c r="I28" s="246"/>
      <c r="J28" s="246"/>
      <c r="L28" s="289"/>
      <c r="M28" s="290"/>
      <c r="N28" s="291"/>
      <c r="O28" s="246"/>
      <c r="P28" s="246"/>
      <c r="R28" s="289"/>
      <c r="S28" s="290"/>
      <c r="T28" s="291"/>
      <c r="U28" s="248"/>
    </row>
    <row r="29" spans="5:21" s="258" customFormat="1" x14ac:dyDescent="0.65">
      <c r="E29" s="259"/>
      <c r="F29" s="293"/>
      <c r="G29" s="294" t="s">
        <v>130</v>
      </c>
      <c r="H29" s="295"/>
      <c r="I29" s="260"/>
      <c r="J29" s="260"/>
      <c r="L29" s="293"/>
      <c r="M29" s="294" t="s">
        <v>130</v>
      </c>
      <c r="N29" s="295"/>
      <c r="O29" s="260"/>
      <c r="P29" s="260"/>
      <c r="R29" s="293"/>
      <c r="S29" s="294" t="s">
        <v>130</v>
      </c>
      <c r="T29" s="295"/>
      <c r="U29" s="261"/>
    </row>
    <row r="30" spans="5:21" s="247" customFormat="1" x14ac:dyDescent="0.65">
      <c r="E30" s="245"/>
      <c r="F30" s="289"/>
      <c r="G30" s="290"/>
      <c r="H30" s="291"/>
      <c r="I30" s="246"/>
      <c r="J30" s="246"/>
      <c r="L30" s="289"/>
      <c r="M30" s="290"/>
      <c r="N30" s="291"/>
      <c r="O30" s="246"/>
      <c r="P30" s="246"/>
      <c r="R30" s="289"/>
      <c r="S30" s="290"/>
      <c r="T30" s="291"/>
      <c r="U30" s="248"/>
    </row>
    <row r="31" spans="5:21" s="256" customFormat="1" x14ac:dyDescent="0.65">
      <c r="E31" s="254"/>
      <c r="F31" s="296"/>
      <c r="G31" s="297">
        <v>499</v>
      </c>
      <c r="H31" s="298"/>
      <c r="I31" s="255"/>
      <c r="J31" s="255"/>
      <c r="L31" s="296"/>
      <c r="M31" s="297">
        <v>149</v>
      </c>
      <c r="N31" s="298"/>
      <c r="O31" s="255"/>
      <c r="P31" s="255"/>
      <c r="R31" s="296"/>
      <c r="S31" s="297">
        <v>49</v>
      </c>
      <c r="T31" s="298"/>
      <c r="U31" s="257"/>
    </row>
    <row r="32" spans="5:21" ht="18.399999999999999" thickBot="1" x14ac:dyDescent="0.7">
      <c r="E32" s="239"/>
      <c r="F32" s="299"/>
      <c r="G32" s="300"/>
      <c r="H32" s="301"/>
      <c r="I32" s="235"/>
      <c r="J32" s="235"/>
      <c r="L32" s="299"/>
      <c r="M32" s="300"/>
      <c r="N32" s="301"/>
      <c r="O32" s="235"/>
      <c r="P32" s="235"/>
      <c r="R32" s="299"/>
      <c r="S32" s="300"/>
      <c r="T32" s="301"/>
      <c r="U32" s="240"/>
    </row>
    <row r="33" spans="5:21" x14ac:dyDescent="0.65">
      <c r="E33" s="239"/>
      <c r="F33" s="235"/>
      <c r="G33" s="235"/>
      <c r="H33" s="235"/>
      <c r="I33" s="235"/>
      <c r="J33" s="235"/>
      <c r="K33" s="235"/>
      <c r="L33" s="235"/>
      <c r="M33" s="235"/>
      <c r="N33" s="235"/>
      <c r="O33" s="235"/>
      <c r="P33" s="235"/>
      <c r="Q33" s="235"/>
      <c r="R33" s="235"/>
      <c r="S33" s="235"/>
      <c r="T33" s="235"/>
      <c r="U33" s="240"/>
    </row>
    <row r="34" spans="5:21" x14ac:dyDescent="0.65">
      <c r="E34" s="239"/>
      <c r="F34" s="235"/>
      <c r="G34" s="235"/>
      <c r="H34" s="235"/>
      <c r="I34" s="235"/>
      <c r="J34" s="235"/>
      <c r="K34" s="235"/>
      <c r="L34" s="235"/>
      <c r="M34" s="235"/>
      <c r="N34" s="235"/>
      <c r="O34" s="235"/>
      <c r="P34" s="235"/>
      <c r="Q34" s="235"/>
      <c r="R34" s="235"/>
      <c r="S34" s="235"/>
      <c r="T34" s="235"/>
      <c r="U34" s="240"/>
    </row>
    <row r="35" spans="5:21" ht="27" x14ac:dyDescent="0.65">
      <c r="E35" s="239"/>
      <c r="F35" s="244" t="s">
        <v>131</v>
      </c>
      <c r="G35" s="235"/>
      <c r="H35" s="235"/>
      <c r="I35" s="235"/>
      <c r="J35" s="235"/>
      <c r="K35" s="235"/>
      <c r="L35" s="235"/>
      <c r="M35" s="235"/>
      <c r="N35" s="235"/>
      <c r="O35" s="235"/>
      <c r="P35" s="235"/>
      <c r="Q35" s="235"/>
      <c r="R35" s="235"/>
      <c r="S35" s="235"/>
      <c r="T35" s="235"/>
      <c r="U35" s="240"/>
    </row>
    <row r="36" spans="5:21" x14ac:dyDescent="0.65">
      <c r="E36" s="239"/>
      <c r="F36" s="235"/>
      <c r="G36" s="235"/>
      <c r="H36" s="235"/>
      <c r="I36" s="235"/>
      <c r="J36" s="235"/>
      <c r="K36" s="235"/>
      <c r="L36" s="235"/>
      <c r="M36" s="235"/>
      <c r="N36" s="235"/>
      <c r="O36" s="235"/>
      <c r="P36" s="235"/>
      <c r="Q36" s="235"/>
      <c r="R36" s="235"/>
      <c r="S36" s="235"/>
      <c r="T36" s="235"/>
      <c r="U36" s="240"/>
    </row>
    <row r="37" spans="5:21" x14ac:dyDescent="0.65">
      <c r="E37" s="239"/>
      <c r="F37" s="302" t="s">
        <v>109</v>
      </c>
      <c r="G37" s="253"/>
      <c r="H37" s="253"/>
      <c r="I37" s="253"/>
      <c r="J37" s="253" t="s">
        <v>118</v>
      </c>
      <c r="K37" s="235"/>
      <c r="L37" s="235"/>
      <c r="M37" s="235"/>
      <c r="N37" s="235"/>
      <c r="O37" s="235"/>
      <c r="P37" s="235"/>
      <c r="Q37" s="235"/>
      <c r="R37" s="235"/>
      <c r="S37" s="303" t="s">
        <v>130</v>
      </c>
      <c r="T37" s="235"/>
      <c r="U37" s="240"/>
    </row>
    <row r="38" spans="5:21" x14ac:dyDescent="0.65">
      <c r="E38" s="239"/>
      <c r="F38" s="302" t="s">
        <v>110</v>
      </c>
      <c r="G38" s="253"/>
      <c r="H38" s="253"/>
      <c r="I38" s="253"/>
      <c r="J38" s="253" t="s">
        <v>119</v>
      </c>
      <c r="K38" s="235"/>
      <c r="L38" s="235"/>
      <c r="M38" s="235"/>
      <c r="N38" s="235"/>
      <c r="O38" s="235"/>
      <c r="P38" s="235"/>
      <c r="Q38" s="235"/>
      <c r="R38" s="235"/>
      <c r="S38" s="303" t="s">
        <v>130</v>
      </c>
      <c r="T38" s="235"/>
      <c r="U38" s="240"/>
    </row>
    <row r="39" spans="5:21" x14ac:dyDescent="0.65">
      <c r="E39" s="239"/>
      <c r="F39" s="302" t="s">
        <v>111</v>
      </c>
      <c r="G39" s="253"/>
      <c r="H39" s="253"/>
      <c r="I39" s="253"/>
      <c r="J39" s="253" t="s">
        <v>120</v>
      </c>
      <c r="K39" s="235"/>
      <c r="L39" s="235"/>
      <c r="M39" s="235"/>
      <c r="N39" s="235"/>
      <c r="O39" s="235"/>
      <c r="P39" s="235"/>
      <c r="Q39" s="235"/>
      <c r="R39" s="235"/>
      <c r="S39" s="303" t="s">
        <v>130</v>
      </c>
      <c r="T39" s="235"/>
      <c r="U39" s="240"/>
    </row>
    <row r="40" spans="5:21" x14ac:dyDescent="0.65">
      <c r="E40" s="239"/>
      <c r="F40" s="302" t="s">
        <v>112</v>
      </c>
      <c r="G40" s="253"/>
      <c r="H40" s="253"/>
      <c r="I40" s="253"/>
      <c r="J40" s="253" t="s">
        <v>121</v>
      </c>
      <c r="K40" s="235"/>
      <c r="L40" s="235"/>
      <c r="M40" s="235"/>
      <c r="N40" s="235"/>
      <c r="O40" s="235"/>
      <c r="P40" s="235"/>
      <c r="Q40" s="235"/>
      <c r="R40" s="235"/>
      <c r="S40" s="303" t="s">
        <v>130</v>
      </c>
      <c r="T40" s="235"/>
      <c r="U40" s="240"/>
    </row>
    <row r="41" spans="5:21" x14ac:dyDescent="0.65">
      <c r="E41" s="239"/>
      <c r="F41" s="302" t="s">
        <v>113</v>
      </c>
      <c r="G41" s="253"/>
      <c r="H41" s="253"/>
      <c r="I41" s="253"/>
      <c r="J41" s="253" t="s">
        <v>122</v>
      </c>
      <c r="K41" s="235"/>
      <c r="L41" s="235"/>
      <c r="M41" s="235"/>
      <c r="N41" s="235"/>
      <c r="O41" s="235"/>
      <c r="P41" s="235"/>
      <c r="Q41" s="235"/>
      <c r="R41" s="235"/>
      <c r="S41" s="303" t="s">
        <v>130</v>
      </c>
      <c r="T41" s="235"/>
      <c r="U41" s="240"/>
    </row>
    <row r="42" spans="5:21" x14ac:dyDescent="0.65">
      <c r="E42" s="239"/>
      <c r="F42" s="302" t="s">
        <v>114</v>
      </c>
      <c r="G42" s="253"/>
      <c r="H42" s="253"/>
      <c r="I42" s="253"/>
      <c r="J42" s="253" t="s">
        <v>123</v>
      </c>
      <c r="K42" s="235"/>
      <c r="L42" s="235"/>
      <c r="M42" s="235"/>
      <c r="N42" s="235"/>
      <c r="O42" s="235"/>
      <c r="P42" s="235"/>
      <c r="Q42" s="235"/>
      <c r="R42" s="235"/>
      <c r="S42" s="303" t="s">
        <v>130</v>
      </c>
      <c r="T42" s="235"/>
      <c r="U42" s="240"/>
    </row>
    <row r="43" spans="5:21" x14ac:dyDescent="0.65">
      <c r="E43" s="239"/>
      <c r="F43" s="302" t="s">
        <v>115</v>
      </c>
      <c r="G43" s="253"/>
      <c r="H43" s="253"/>
      <c r="I43" s="253"/>
      <c r="J43" s="253" t="s">
        <v>124</v>
      </c>
      <c r="K43" s="235"/>
      <c r="L43" s="235"/>
      <c r="M43" s="235"/>
      <c r="N43" s="235"/>
      <c r="O43" s="235"/>
      <c r="P43" s="235"/>
      <c r="Q43" s="235"/>
      <c r="R43" s="235"/>
      <c r="S43" s="304" t="s">
        <v>130</v>
      </c>
      <c r="T43" s="235"/>
      <c r="U43" s="240"/>
    </row>
    <row r="44" spans="5:21" x14ac:dyDescent="0.65">
      <c r="E44" s="239"/>
      <c r="F44" s="302" t="s">
        <v>116</v>
      </c>
      <c r="G44" s="253"/>
      <c r="H44" s="253"/>
      <c r="I44" s="253"/>
      <c r="J44" s="253" t="s">
        <v>149</v>
      </c>
      <c r="K44" s="235"/>
      <c r="L44" s="235"/>
      <c r="M44" s="235"/>
      <c r="N44" s="235"/>
      <c r="O44" s="235"/>
      <c r="P44" s="235"/>
      <c r="Q44" s="235"/>
      <c r="R44" s="235"/>
      <c r="S44" s="303" t="s">
        <v>130</v>
      </c>
      <c r="T44" s="235"/>
      <c r="U44" s="240"/>
    </row>
    <row r="45" spans="5:21" x14ac:dyDescent="0.65">
      <c r="E45" s="239"/>
      <c r="F45" s="302" t="s">
        <v>117</v>
      </c>
      <c r="G45" s="253"/>
      <c r="H45" s="253"/>
      <c r="I45" s="253"/>
      <c r="J45" s="253" t="s">
        <v>125</v>
      </c>
      <c r="K45" s="235"/>
      <c r="L45" s="235"/>
      <c r="M45" s="235"/>
      <c r="N45" s="235"/>
      <c r="O45" s="235"/>
      <c r="P45" s="235"/>
      <c r="Q45" s="235"/>
      <c r="R45" s="235"/>
      <c r="S45" s="303" t="s">
        <v>130</v>
      </c>
      <c r="T45" s="235"/>
      <c r="U45" s="240"/>
    </row>
    <row r="46" spans="5:21" x14ac:dyDescent="0.65">
      <c r="E46" s="239"/>
      <c r="F46" s="302" t="s">
        <v>126</v>
      </c>
      <c r="G46" s="253"/>
      <c r="H46" s="253"/>
      <c r="I46" s="253"/>
      <c r="J46" s="253" t="s">
        <v>127</v>
      </c>
      <c r="K46" s="235"/>
      <c r="L46" s="235"/>
      <c r="M46" s="235"/>
      <c r="N46" s="235"/>
      <c r="O46" s="235"/>
      <c r="P46" s="235"/>
      <c r="Q46" s="235"/>
      <c r="R46" s="235"/>
      <c r="S46" s="303" t="s">
        <v>130</v>
      </c>
      <c r="T46" s="235"/>
      <c r="U46" s="240"/>
    </row>
    <row r="47" spans="5:21" x14ac:dyDescent="0.65">
      <c r="E47" s="239"/>
      <c r="F47" s="302" t="s">
        <v>129</v>
      </c>
      <c r="G47" s="253"/>
      <c r="H47" s="253"/>
      <c r="I47" s="253"/>
      <c r="J47" s="253" t="s">
        <v>128</v>
      </c>
      <c r="K47" s="235"/>
      <c r="L47" s="235"/>
      <c r="M47" s="235"/>
      <c r="N47" s="235"/>
      <c r="O47" s="235"/>
      <c r="P47" s="235"/>
      <c r="Q47" s="235"/>
      <c r="R47" s="235"/>
      <c r="S47" s="303" t="s">
        <v>130</v>
      </c>
      <c r="T47" s="235"/>
      <c r="U47" s="240"/>
    </row>
    <row r="48" spans="5:21" x14ac:dyDescent="0.65">
      <c r="E48" s="239"/>
      <c r="F48" s="235"/>
      <c r="G48" s="235"/>
      <c r="H48" s="235"/>
      <c r="I48" s="235"/>
      <c r="J48" s="235"/>
      <c r="K48" s="235"/>
      <c r="L48" s="235"/>
      <c r="M48" s="235"/>
      <c r="N48" s="235"/>
      <c r="O48" s="235"/>
      <c r="P48" s="235"/>
      <c r="Q48" s="235"/>
      <c r="R48" s="235"/>
      <c r="S48" s="235"/>
      <c r="T48" s="235"/>
      <c r="U48" s="240"/>
    </row>
    <row r="49" spans="5:21" s="276" customFormat="1" ht="30" x14ac:dyDescent="0.65">
      <c r="E49" s="271"/>
      <c r="F49" s="272"/>
      <c r="G49" s="274"/>
      <c r="H49" s="274"/>
      <c r="I49" s="274"/>
      <c r="J49" s="274"/>
      <c r="K49" s="274"/>
      <c r="L49" s="274"/>
      <c r="M49" s="274"/>
      <c r="N49" s="274"/>
      <c r="O49" s="274"/>
      <c r="P49" s="274"/>
      <c r="Q49" s="274"/>
      <c r="R49" s="274"/>
      <c r="S49" s="274"/>
      <c r="T49" s="274"/>
      <c r="U49" s="275"/>
    </row>
    <row r="50" spans="5:21" s="276" customFormat="1" ht="30" x14ac:dyDescent="0.65">
      <c r="E50" s="271"/>
      <c r="F50" s="272"/>
      <c r="G50" s="274"/>
      <c r="H50" s="274"/>
      <c r="I50" s="274"/>
      <c r="J50" s="274"/>
      <c r="K50" s="274"/>
      <c r="L50" s="274"/>
      <c r="M50" s="274"/>
      <c r="N50" s="274"/>
      <c r="O50" s="274"/>
      <c r="P50" s="274"/>
      <c r="Q50" s="274"/>
      <c r="R50" s="274"/>
      <c r="S50" s="274"/>
      <c r="T50" s="274"/>
      <c r="U50" s="275"/>
    </row>
    <row r="51" spans="5:21" s="276" customFormat="1" ht="30" x14ac:dyDescent="0.65">
      <c r="E51" s="271"/>
      <c r="F51" s="272"/>
      <c r="G51" s="274"/>
      <c r="H51" s="274"/>
      <c r="I51" s="274"/>
      <c r="J51" s="274"/>
      <c r="K51" s="274"/>
      <c r="L51" s="274"/>
      <c r="M51" s="274"/>
      <c r="N51" s="274"/>
      <c r="O51" s="274"/>
      <c r="P51" s="274"/>
      <c r="Q51" s="274"/>
      <c r="R51" s="274"/>
      <c r="S51" s="274"/>
      <c r="T51" s="274"/>
      <c r="U51" s="275"/>
    </row>
    <row r="52" spans="5:21" s="276" customFormat="1" ht="30" x14ac:dyDescent="0.65">
      <c r="E52" s="271"/>
      <c r="F52" s="272"/>
      <c r="G52" s="274"/>
      <c r="H52" s="274"/>
      <c r="I52" s="274"/>
      <c r="J52" s="274"/>
      <c r="K52" s="274"/>
      <c r="L52" s="274"/>
      <c r="M52" s="274"/>
      <c r="N52" s="274"/>
      <c r="O52" s="274"/>
      <c r="P52" s="274"/>
      <c r="Q52" s="274"/>
      <c r="R52" s="274"/>
      <c r="S52" s="274"/>
      <c r="T52" s="274"/>
      <c r="U52" s="275"/>
    </row>
    <row r="53" spans="5:21" s="276" customFormat="1" ht="30" x14ac:dyDescent="0.65">
      <c r="E53" s="271"/>
      <c r="F53" s="272"/>
      <c r="G53" s="274"/>
      <c r="H53" s="274"/>
      <c r="I53" s="274"/>
      <c r="J53" s="274"/>
      <c r="K53" s="274"/>
      <c r="L53" s="274"/>
      <c r="M53" s="274"/>
      <c r="N53" s="274"/>
      <c r="O53" s="274"/>
      <c r="P53" s="274"/>
      <c r="Q53" s="274"/>
      <c r="R53" s="274"/>
      <c r="S53" s="274"/>
      <c r="T53" s="274"/>
      <c r="U53" s="275"/>
    </row>
    <row r="54" spans="5:21" s="276" customFormat="1" ht="30" x14ac:dyDescent="0.65">
      <c r="E54" s="271"/>
      <c r="F54" s="272"/>
      <c r="G54" s="274"/>
      <c r="H54" s="274"/>
      <c r="I54" s="274"/>
      <c r="J54" s="274"/>
      <c r="K54" s="274"/>
      <c r="L54" s="274"/>
      <c r="M54" s="274"/>
      <c r="N54" s="274"/>
      <c r="O54" s="274"/>
      <c r="P54" s="274"/>
      <c r="Q54" s="274"/>
      <c r="R54" s="274"/>
      <c r="S54" s="274"/>
      <c r="T54" s="274"/>
      <c r="U54" s="275"/>
    </row>
    <row r="55" spans="5:21" s="276" customFormat="1" ht="30" x14ac:dyDescent="0.65">
      <c r="E55" s="271"/>
      <c r="F55" s="272"/>
      <c r="G55" s="274"/>
      <c r="H55" s="274"/>
      <c r="I55" s="274"/>
      <c r="J55" s="274"/>
      <c r="K55" s="274"/>
      <c r="L55" s="274"/>
      <c r="M55" s="274"/>
      <c r="N55" s="274"/>
      <c r="O55" s="274"/>
      <c r="P55" s="274"/>
      <c r="Q55" s="274"/>
      <c r="R55" s="274"/>
      <c r="S55" s="274"/>
      <c r="T55" s="274"/>
      <c r="U55" s="275"/>
    </row>
    <row r="56" spans="5:21" s="276" customFormat="1" ht="30" x14ac:dyDescent="0.65">
      <c r="E56" s="271"/>
      <c r="F56" s="272"/>
      <c r="G56" s="274"/>
      <c r="H56" s="274"/>
      <c r="I56" s="274"/>
      <c r="J56" s="274"/>
      <c r="K56" s="274"/>
      <c r="L56" s="274"/>
      <c r="M56" s="274"/>
      <c r="N56" s="274"/>
      <c r="O56" s="274"/>
      <c r="P56" s="274"/>
      <c r="Q56" s="274"/>
      <c r="R56" s="274"/>
      <c r="S56" s="274"/>
      <c r="T56" s="274"/>
      <c r="U56" s="275"/>
    </row>
    <row r="57" spans="5:21" s="276" customFormat="1" ht="30" x14ac:dyDescent="0.65">
      <c r="E57" s="271"/>
      <c r="F57" s="272"/>
      <c r="G57" s="274"/>
      <c r="H57" s="274"/>
      <c r="I57" s="274"/>
      <c r="J57" s="274"/>
      <c r="K57" s="274"/>
      <c r="L57" s="274"/>
      <c r="M57" s="274"/>
      <c r="N57" s="274"/>
      <c r="O57" s="274"/>
      <c r="P57" s="274"/>
      <c r="Q57" s="274"/>
      <c r="R57" s="274"/>
      <c r="S57" s="274"/>
      <c r="T57" s="274"/>
      <c r="U57" s="275"/>
    </row>
    <row r="58" spans="5:21" s="276" customFormat="1" ht="30" x14ac:dyDescent="0.65">
      <c r="E58" s="271"/>
      <c r="F58" s="272"/>
      <c r="G58" s="274"/>
      <c r="H58" s="274"/>
      <c r="I58" s="274"/>
      <c r="J58" s="274"/>
      <c r="K58" s="274"/>
      <c r="L58" s="274"/>
      <c r="M58" s="274"/>
      <c r="N58" s="274"/>
      <c r="O58" s="274"/>
      <c r="P58" s="274"/>
      <c r="Q58" s="274"/>
      <c r="R58" s="274"/>
      <c r="S58" s="274"/>
      <c r="T58" s="274"/>
      <c r="U58" s="275"/>
    </row>
    <row r="59" spans="5:21" s="276" customFormat="1" ht="30" x14ac:dyDescent="0.65">
      <c r="E59" s="271"/>
      <c r="F59" s="272"/>
      <c r="G59" s="274"/>
      <c r="H59" s="274"/>
      <c r="I59" s="274"/>
      <c r="J59" s="274"/>
      <c r="K59" s="274"/>
      <c r="L59" s="274"/>
      <c r="M59" s="274"/>
      <c r="N59" s="274"/>
      <c r="O59" s="274"/>
      <c r="P59" s="274"/>
      <c r="Q59" s="274"/>
      <c r="R59" s="274"/>
      <c r="S59" s="274"/>
      <c r="T59" s="274"/>
      <c r="U59" s="275"/>
    </row>
    <row r="60" spans="5:21" ht="27" x14ac:dyDescent="0.65">
      <c r="E60" s="239"/>
      <c r="F60" s="244"/>
      <c r="G60" s="235"/>
      <c r="H60" s="235"/>
      <c r="I60" s="235"/>
      <c r="J60" s="235"/>
      <c r="K60" s="235"/>
      <c r="L60" s="235"/>
      <c r="M60" s="235"/>
      <c r="N60" s="235"/>
      <c r="O60" s="235"/>
      <c r="P60" s="235"/>
      <c r="Q60" s="235"/>
      <c r="R60" s="235"/>
      <c r="S60" s="235"/>
      <c r="T60" s="235"/>
      <c r="U60" s="240"/>
    </row>
    <row r="61" spans="5:21" ht="18.399999999999999" thickBot="1" x14ac:dyDescent="0.7">
      <c r="E61" s="241"/>
      <c r="F61" s="242"/>
      <c r="G61" s="242"/>
      <c r="H61" s="242"/>
      <c r="I61" s="242"/>
      <c r="J61" s="242"/>
      <c r="K61" s="242"/>
      <c r="L61" s="242"/>
      <c r="M61" s="242"/>
      <c r="N61" s="242"/>
      <c r="O61" s="242"/>
      <c r="P61" s="242"/>
      <c r="Q61" s="242"/>
      <c r="R61" s="242"/>
      <c r="S61" s="242"/>
      <c r="T61" s="242"/>
      <c r="U61" s="243"/>
    </row>
    <row r="62" spans="5:21" ht="18.399999999999999" thickBot="1" x14ac:dyDescent="0.7"/>
    <row r="63" spans="5:21" x14ac:dyDescent="0.65">
      <c r="E63" s="236"/>
      <c r="F63" s="237"/>
      <c r="G63" s="237"/>
      <c r="H63" s="237"/>
      <c r="I63" s="237"/>
      <c r="J63" s="237"/>
      <c r="K63" s="237"/>
      <c r="L63" s="237"/>
      <c r="M63" s="237"/>
      <c r="N63" s="237"/>
      <c r="O63" s="237"/>
      <c r="P63" s="237"/>
      <c r="Q63" s="237"/>
      <c r="R63" s="237"/>
      <c r="S63" s="237"/>
      <c r="T63" s="237"/>
      <c r="U63" s="238"/>
    </row>
    <row r="64" spans="5:21" x14ac:dyDescent="0.65">
      <c r="E64" s="239"/>
      <c r="F64" s="262" t="s">
        <v>133</v>
      </c>
      <c r="G64" s="263"/>
      <c r="H64" s="263"/>
      <c r="I64" s="235"/>
      <c r="J64" s="235"/>
      <c r="K64" s="235"/>
      <c r="L64" s="235"/>
      <c r="M64" s="235"/>
      <c r="N64" s="235"/>
      <c r="O64" s="235"/>
      <c r="P64" s="235"/>
      <c r="Q64" s="235"/>
      <c r="R64" s="235"/>
      <c r="S64" s="235"/>
      <c r="T64" s="235"/>
      <c r="U64" s="240"/>
    </row>
    <row r="65" spans="5:21" x14ac:dyDescent="0.65">
      <c r="E65" s="239"/>
      <c r="F65" s="262"/>
      <c r="G65" s="263"/>
      <c r="H65" s="263"/>
      <c r="I65" s="235"/>
      <c r="J65" s="235"/>
      <c r="K65" s="235"/>
      <c r="L65" s="235"/>
      <c r="M65" s="235"/>
      <c r="N65" s="235"/>
      <c r="O65" s="235"/>
      <c r="P65" s="235"/>
      <c r="Q65" s="235"/>
      <c r="R65" s="235"/>
      <c r="S65" s="235"/>
      <c r="T65" s="235"/>
      <c r="U65" s="240"/>
    </row>
    <row r="66" spans="5:21" x14ac:dyDescent="0.65">
      <c r="E66" s="239"/>
      <c r="F66" s="264" t="s">
        <v>135</v>
      </c>
      <c r="G66" s="263"/>
      <c r="H66" s="263"/>
      <c r="I66" s="235"/>
      <c r="J66" s="235"/>
      <c r="K66" s="235"/>
      <c r="L66" s="235"/>
      <c r="M66" s="235"/>
      <c r="N66" s="235"/>
      <c r="O66" s="235"/>
      <c r="P66" s="235"/>
      <c r="Q66" s="235"/>
      <c r="R66" s="235"/>
      <c r="S66" s="235"/>
      <c r="T66" s="235"/>
      <c r="U66" s="240"/>
    </row>
    <row r="67" spans="5:21" x14ac:dyDescent="0.65">
      <c r="E67" s="239"/>
      <c r="F67" s="262" t="s">
        <v>138</v>
      </c>
      <c r="G67" s="263"/>
      <c r="H67" s="263"/>
      <c r="I67" s="235"/>
      <c r="J67" s="235"/>
      <c r="K67" s="235"/>
      <c r="L67" s="235"/>
      <c r="M67" s="235"/>
      <c r="N67" s="235"/>
      <c r="O67" s="235"/>
      <c r="P67" s="235"/>
      <c r="Q67" s="235"/>
      <c r="R67" s="235"/>
      <c r="S67" s="235"/>
      <c r="T67" s="235"/>
      <c r="U67" s="240"/>
    </row>
    <row r="68" spans="5:21" x14ac:dyDescent="0.65">
      <c r="E68" s="239"/>
      <c r="F68" s="262" t="s">
        <v>139</v>
      </c>
      <c r="G68" s="263"/>
      <c r="H68" s="263"/>
      <c r="I68" s="235"/>
      <c r="J68" s="235"/>
      <c r="K68" s="235"/>
      <c r="L68" s="235"/>
      <c r="M68" s="235"/>
      <c r="N68" s="235"/>
      <c r="O68" s="235"/>
      <c r="P68" s="235"/>
      <c r="Q68" s="235"/>
      <c r="R68" s="235"/>
      <c r="S68" s="235"/>
      <c r="T68" s="235"/>
      <c r="U68" s="240"/>
    </row>
    <row r="69" spans="5:21" x14ac:dyDescent="0.65">
      <c r="E69" s="239"/>
      <c r="F69" s="262"/>
      <c r="G69" s="263"/>
      <c r="H69" s="263"/>
      <c r="I69" s="235"/>
      <c r="J69" s="235"/>
      <c r="K69" s="235"/>
      <c r="L69" s="235"/>
      <c r="M69" s="235"/>
      <c r="N69" s="235"/>
      <c r="O69" s="235"/>
      <c r="P69" s="235"/>
      <c r="Q69" s="235"/>
      <c r="R69" s="235"/>
      <c r="S69" s="235"/>
      <c r="T69" s="235"/>
      <c r="U69" s="240"/>
    </row>
    <row r="70" spans="5:21" s="265" customFormat="1" x14ac:dyDescent="0.65">
      <c r="E70" s="267"/>
      <c r="F70" s="264" t="s">
        <v>136</v>
      </c>
      <c r="G70" s="264"/>
      <c r="H70" s="264"/>
      <c r="I70" s="266"/>
      <c r="J70" s="266"/>
      <c r="K70" s="266"/>
      <c r="L70" s="266"/>
      <c r="M70" s="266"/>
      <c r="N70" s="266"/>
      <c r="O70" s="266"/>
      <c r="P70" s="266"/>
      <c r="Q70" s="266"/>
      <c r="R70" s="266"/>
      <c r="S70" s="266"/>
      <c r="T70" s="266"/>
      <c r="U70" s="268"/>
    </row>
    <row r="71" spans="5:21" x14ac:dyDescent="0.65">
      <c r="E71" s="239"/>
      <c r="F71" s="262" t="s">
        <v>137</v>
      </c>
      <c r="G71" s="263"/>
      <c r="H71" s="263"/>
      <c r="I71" s="235"/>
      <c r="J71" s="235"/>
      <c r="K71" s="235"/>
      <c r="L71" s="235"/>
      <c r="M71" s="235"/>
      <c r="N71" s="235"/>
      <c r="O71" s="235"/>
      <c r="P71" s="235"/>
      <c r="Q71" s="235"/>
      <c r="R71" s="235"/>
      <c r="S71" s="235"/>
      <c r="T71" s="235"/>
      <c r="U71" s="240"/>
    </row>
    <row r="72" spans="5:21" x14ac:dyDescent="0.65">
      <c r="E72" s="239"/>
      <c r="F72" s="262"/>
      <c r="G72" s="263"/>
      <c r="H72" s="263"/>
      <c r="I72" s="235"/>
      <c r="J72" s="235"/>
      <c r="K72" s="235"/>
      <c r="L72" s="235"/>
      <c r="M72" s="235"/>
      <c r="N72" s="235"/>
      <c r="O72" s="235"/>
      <c r="P72" s="235"/>
      <c r="Q72" s="235"/>
      <c r="R72" s="235"/>
      <c r="S72" s="235"/>
      <c r="T72" s="235"/>
      <c r="U72" s="240"/>
    </row>
    <row r="73" spans="5:21" s="265" customFormat="1" x14ac:dyDescent="0.65">
      <c r="E73" s="267"/>
      <c r="F73" s="264" t="s">
        <v>140</v>
      </c>
      <c r="G73" s="264"/>
      <c r="H73" s="264"/>
      <c r="I73" s="266"/>
      <c r="J73" s="266"/>
      <c r="K73" s="266"/>
      <c r="L73" s="266"/>
      <c r="M73" s="266"/>
      <c r="N73" s="266"/>
      <c r="O73" s="266"/>
      <c r="P73" s="266"/>
      <c r="Q73" s="266"/>
      <c r="R73" s="266"/>
      <c r="S73" s="266"/>
      <c r="T73" s="266"/>
      <c r="U73" s="268"/>
    </row>
    <row r="74" spans="5:21" x14ac:dyDescent="0.65">
      <c r="E74" s="239"/>
      <c r="F74" s="262" t="s">
        <v>141</v>
      </c>
      <c r="G74" s="263"/>
      <c r="H74" s="263"/>
      <c r="I74" s="235"/>
      <c r="J74" s="235"/>
      <c r="K74" s="235"/>
      <c r="L74" s="235"/>
      <c r="M74" s="235"/>
      <c r="N74" s="235"/>
      <c r="O74" s="235"/>
      <c r="P74" s="235"/>
      <c r="Q74" s="235"/>
      <c r="R74" s="235"/>
      <c r="S74" s="235"/>
      <c r="T74" s="235"/>
      <c r="U74" s="240"/>
    </row>
    <row r="75" spans="5:21" x14ac:dyDescent="0.65">
      <c r="E75" s="239"/>
      <c r="F75" s="262" t="s">
        <v>142</v>
      </c>
      <c r="G75" s="263"/>
      <c r="H75" s="263"/>
      <c r="I75" s="235"/>
      <c r="J75" s="235"/>
      <c r="K75" s="235"/>
      <c r="L75" s="235"/>
      <c r="M75" s="235"/>
      <c r="N75" s="235"/>
      <c r="O75" s="235"/>
      <c r="P75" s="235"/>
      <c r="Q75" s="235"/>
      <c r="R75" s="235"/>
      <c r="S75" s="235"/>
      <c r="T75" s="235"/>
      <c r="U75" s="240"/>
    </row>
    <row r="76" spans="5:21" x14ac:dyDescent="0.65">
      <c r="E76" s="239"/>
      <c r="F76" s="262"/>
      <c r="G76" s="263"/>
      <c r="H76" s="263"/>
      <c r="I76" s="235"/>
      <c r="J76" s="235"/>
      <c r="K76" s="235"/>
      <c r="L76" s="235"/>
      <c r="M76" s="235"/>
      <c r="N76" s="235"/>
      <c r="O76" s="235"/>
      <c r="P76" s="235"/>
      <c r="Q76" s="235"/>
      <c r="R76" s="235"/>
      <c r="S76" s="235"/>
      <c r="T76" s="235"/>
      <c r="U76" s="240"/>
    </row>
    <row r="77" spans="5:21" x14ac:dyDescent="0.65">
      <c r="E77" s="239"/>
      <c r="F77" s="264" t="s">
        <v>143</v>
      </c>
      <c r="G77" s="263"/>
      <c r="H77" s="263"/>
      <c r="I77" s="235"/>
      <c r="J77" s="235"/>
      <c r="K77" s="235"/>
      <c r="L77" s="235"/>
      <c r="M77" s="235"/>
      <c r="N77" s="235"/>
      <c r="O77" s="235"/>
      <c r="P77" s="235"/>
      <c r="Q77" s="235"/>
      <c r="R77" s="235"/>
      <c r="S77" s="235"/>
      <c r="T77" s="235"/>
      <c r="U77" s="240"/>
    </row>
    <row r="78" spans="5:21" x14ac:dyDescent="0.65">
      <c r="E78" s="239"/>
      <c r="F78" s="262" t="s">
        <v>144</v>
      </c>
      <c r="G78" s="263"/>
      <c r="H78" s="263"/>
      <c r="I78" s="235"/>
      <c r="J78" s="235"/>
      <c r="K78" s="235"/>
      <c r="L78" s="235"/>
      <c r="M78" s="235"/>
      <c r="N78" s="235"/>
      <c r="O78" s="235"/>
      <c r="P78" s="235"/>
      <c r="Q78" s="235"/>
      <c r="R78" s="235"/>
      <c r="S78" s="235"/>
      <c r="T78" s="235"/>
      <c r="U78" s="240"/>
    </row>
    <row r="79" spans="5:21" x14ac:dyDescent="0.65">
      <c r="E79" s="239"/>
      <c r="F79" s="262"/>
      <c r="G79" s="263"/>
      <c r="H79" s="263"/>
      <c r="I79" s="235"/>
      <c r="J79" s="235"/>
      <c r="K79" s="235"/>
      <c r="L79" s="235"/>
      <c r="M79" s="235"/>
      <c r="N79" s="235"/>
      <c r="O79" s="235"/>
      <c r="P79" s="235"/>
      <c r="Q79" s="235"/>
      <c r="R79" s="235"/>
      <c r="S79" s="235"/>
      <c r="T79" s="235"/>
      <c r="U79" s="240"/>
    </row>
    <row r="80" spans="5:21" s="265" customFormat="1" x14ac:dyDescent="0.65">
      <c r="E80" s="267"/>
      <c r="F80" s="264" t="s">
        <v>145</v>
      </c>
      <c r="G80" s="264"/>
      <c r="H80" s="264"/>
      <c r="I80" s="266"/>
      <c r="J80" s="266"/>
      <c r="K80" s="266"/>
      <c r="L80" s="266"/>
      <c r="M80" s="266"/>
      <c r="N80" s="266"/>
      <c r="O80" s="266"/>
      <c r="P80" s="266"/>
      <c r="Q80" s="266"/>
      <c r="R80" s="266"/>
      <c r="S80" s="266"/>
      <c r="T80" s="266"/>
      <c r="U80" s="268"/>
    </row>
    <row r="81" spans="5:21" x14ac:dyDescent="0.65">
      <c r="E81" s="239"/>
      <c r="F81" s="262" t="s">
        <v>146</v>
      </c>
      <c r="G81" s="263"/>
      <c r="H81" s="263"/>
      <c r="I81" s="235"/>
      <c r="J81" s="235"/>
      <c r="K81" s="235"/>
      <c r="L81" s="235"/>
      <c r="M81" s="235"/>
      <c r="N81" s="235"/>
      <c r="O81" s="235"/>
      <c r="P81" s="235"/>
      <c r="Q81" s="235"/>
      <c r="R81" s="235"/>
      <c r="S81" s="235"/>
      <c r="T81" s="235"/>
      <c r="U81" s="240"/>
    </row>
    <row r="82" spans="5:21" x14ac:dyDescent="0.65">
      <c r="E82" s="239"/>
      <c r="F82" s="262"/>
      <c r="G82" s="263"/>
      <c r="H82" s="263"/>
      <c r="I82" s="235"/>
      <c r="J82" s="235"/>
      <c r="K82" s="235"/>
      <c r="L82" s="235"/>
      <c r="M82" s="235"/>
      <c r="N82" s="235"/>
      <c r="O82" s="235"/>
      <c r="P82" s="235"/>
      <c r="Q82" s="235"/>
      <c r="R82" s="235"/>
      <c r="S82" s="235"/>
      <c r="T82" s="235"/>
      <c r="U82" s="240"/>
    </row>
    <row r="83" spans="5:21" x14ac:dyDescent="0.65">
      <c r="E83" s="239"/>
      <c r="F83" s="262" t="s">
        <v>134</v>
      </c>
      <c r="G83" s="263"/>
      <c r="H83" s="263"/>
      <c r="I83" s="235"/>
      <c r="J83" s="235"/>
      <c r="K83" s="235"/>
      <c r="L83" s="235"/>
      <c r="M83" s="235"/>
      <c r="N83" s="235"/>
      <c r="O83" s="235"/>
      <c r="P83" s="235"/>
      <c r="Q83" s="235"/>
      <c r="R83" s="235"/>
      <c r="S83" s="235"/>
      <c r="T83" s="235"/>
      <c r="U83" s="240"/>
    </row>
    <row r="84" spans="5:21" ht="18.399999999999999" thickBot="1" x14ac:dyDescent="0.7">
      <c r="E84" s="241"/>
      <c r="F84" s="242"/>
      <c r="G84" s="242"/>
      <c r="H84" s="242"/>
      <c r="I84" s="242"/>
      <c r="J84" s="242"/>
      <c r="K84" s="242"/>
      <c r="L84" s="242"/>
      <c r="M84" s="242"/>
      <c r="N84" s="242"/>
      <c r="O84" s="242"/>
      <c r="P84" s="242"/>
      <c r="Q84" s="242"/>
      <c r="R84" s="242"/>
      <c r="S84" s="242"/>
      <c r="T84" s="242"/>
      <c r="U84" s="243"/>
    </row>
    <row r="85" spans="5:21" x14ac:dyDescent="0.65"/>
    <row r="86" spans="5:21" x14ac:dyDescent="0.65"/>
  </sheetData>
  <mergeCells count="3">
    <mergeCell ref="H12:H13"/>
    <mergeCell ref="N12:N13"/>
    <mergeCell ref="T12:T13"/>
  </mergeCells>
  <hyperlinks>
    <hyperlink ref="S37" r:id="rId1" xr:uid="{5E8269CE-D8F0-47A1-AC2B-A2AA0BB63CCE}"/>
    <hyperlink ref="S38" r:id="rId2" xr:uid="{4F664C7C-DC42-4DA8-A08D-947D4C3B2AA1}"/>
    <hyperlink ref="S39" r:id="rId3" xr:uid="{9580AD06-61AB-4EB4-BE7F-B49037563012}"/>
    <hyperlink ref="S40" r:id="rId4" xr:uid="{C17AE41C-E8A1-42FA-B5A4-D8FF83B72EAA}"/>
    <hyperlink ref="S41" r:id="rId5" xr:uid="{1955C8EB-26FF-4F66-9E7A-F4F803F0F8B4}"/>
    <hyperlink ref="S42" r:id="rId6" xr:uid="{2856D4FB-82CB-491E-98D3-86A7AB730800}"/>
    <hyperlink ref="S43" r:id="rId7" xr:uid="{EBBBA677-50BD-4A6B-BA9B-48A66DBF520F}"/>
    <hyperlink ref="S44" r:id="rId8" xr:uid="{60A089A6-3033-4452-8787-C07C476D8630}"/>
    <hyperlink ref="S45" r:id="rId9" xr:uid="{3C3F577E-8757-483E-A9B1-EF036479025F}"/>
    <hyperlink ref="S46" r:id="rId10" xr:uid="{BDDAF005-E19B-4472-BAE3-A7FD66E85A60}"/>
    <hyperlink ref="S47" r:id="rId11" xr:uid="{A1B7B5EE-4A09-4EBB-9E7B-3CAC13C95E9D}"/>
  </hyperlinks>
  <pageMargins left="0.7" right="0.7" top="0.75" bottom="0.75" header="0.3" footer="0.3"/>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CFF00-FB41-A241-A69A-3B35FDBF20B7}">
  <dimension ref="A1:AD124"/>
  <sheetViews>
    <sheetView showGridLines="0" tabSelected="1" topLeftCell="A11" zoomScaleNormal="100" workbookViewId="0">
      <selection activeCell="C26" sqref="C26"/>
    </sheetView>
  </sheetViews>
  <sheetFormatPr defaultColWidth="0" defaultRowHeight="18" zeroHeight="1" x14ac:dyDescent="0.65"/>
  <cols>
    <col min="1" max="1" width="1.90234375" style="113" customWidth="1"/>
    <col min="2" max="2" width="18.5703125" style="113" customWidth="1"/>
    <col min="3" max="4" width="10.80859375" style="113" customWidth="1"/>
    <col min="5" max="12" width="10.85546875" style="173" customWidth="1"/>
    <col min="13" max="13" width="3.28515625" style="113" customWidth="1"/>
    <col min="14" max="14" width="15.47265625" style="201" customWidth="1"/>
    <col min="15" max="20" width="15.47265625" style="113" customWidth="1"/>
    <col min="21" max="21" width="3.28515625" style="113" customWidth="1"/>
    <col min="22" max="30" width="0" style="113" hidden="1" customWidth="1"/>
    <col min="31" max="16384" width="8.1875" style="113" hidden="1"/>
  </cols>
  <sheetData>
    <row r="1" spans="2:26" ht="18.399999999999999" thickBot="1" x14ac:dyDescent="0.7"/>
    <row r="2" spans="2:26" ht="20.100000000000001" customHeight="1" x14ac:dyDescent="0.65">
      <c r="B2" s="29" t="s">
        <v>79</v>
      </c>
      <c r="C2" s="30"/>
      <c r="D2" s="1"/>
      <c r="E2" s="98"/>
      <c r="F2" s="98"/>
      <c r="G2" s="98"/>
      <c r="H2" s="98"/>
      <c r="I2" s="98"/>
      <c r="J2" s="98"/>
      <c r="K2" s="98"/>
      <c r="L2" s="106"/>
      <c r="N2" s="29" t="s">
        <v>150</v>
      </c>
      <c r="O2" s="115"/>
      <c r="P2" s="115"/>
      <c r="Q2" s="115"/>
      <c r="R2" s="115"/>
      <c r="S2" s="115"/>
      <c r="T2" s="115"/>
    </row>
    <row r="3" spans="2:26" ht="14.1" customHeight="1" x14ac:dyDescent="0.65">
      <c r="B3" s="12" t="s">
        <v>95</v>
      </c>
      <c r="C3" s="13" t="s">
        <v>82</v>
      </c>
      <c r="D3" s="13"/>
      <c r="E3" s="38"/>
      <c r="F3" s="38"/>
      <c r="G3" s="38"/>
      <c r="H3" s="38"/>
      <c r="I3" s="38"/>
      <c r="J3" s="38"/>
      <c r="K3" s="38"/>
      <c r="L3" s="49"/>
    </row>
    <row r="4" spans="2:26" ht="13.8" customHeight="1" x14ac:dyDescent="0.65">
      <c r="B4" s="14"/>
      <c r="C4" s="15" t="s">
        <v>80</v>
      </c>
      <c r="D4" s="15"/>
      <c r="E4" s="109" t="s">
        <v>84</v>
      </c>
      <c r="F4" s="67"/>
      <c r="G4" s="67"/>
      <c r="H4" s="67"/>
      <c r="I4" s="67"/>
      <c r="J4" s="67"/>
      <c r="K4" s="67"/>
      <c r="L4" s="77"/>
    </row>
    <row r="5" spans="2:26" ht="13.8" customHeight="1" x14ac:dyDescent="0.65">
      <c r="B5" s="108"/>
      <c r="C5" s="15" t="s">
        <v>78</v>
      </c>
      <c r="D5" s="15"/>
      <c r="E5" s="109" t="s">
        <v>85</v>
      </c>
      <c r="F5" s="67"/>
      <c r="G5" s="67"/>
      <c r="H5" s="67"/>
      <c r="I5" s="67"/>
      <c r="J5" s="67"/>
      <c r="K5" s="67"/>
      <c r="L5" s="77"/>
    </row>
    <row r="6" spans="2:26" ht="13.8" customHeight="1" x14ac:dyDescent="0.65">
      <c r="B6" s="107"/>
      <c r="C6" s="15" t="s">
        <v>83</v>
      </c>
      <c r="D6" s="15"/>
      <c r="E6" s="109" t="s">
        <v>84</v>
      </c>
      <c r="F6" s="67"/>
      <c r="G6" s="67"/>
      <c r="H6" s="67"/>
      <c r="I6" s="67"/>
      <c r="J6" s="67"/>
      <c r="K6" s="67"/>
      <c r="L6" s="77"/>
    </row>
    <row r="7" spans="2:26" ht="18.399999999999999" thickBot="1" x14ac:dyDescent="0.7"/>
    <row r="8" spans="2:26" s="116" customFormat="1" ht="20.100000000000001" customHeight="1" x14ac:dyDescent="0.65">
      <c r="B8" s="211" t="s">
        <v>27</v>
      </c>
      <c r="C8" s="212"/>
      <c r="D8" s="212"/>
      <c r="E8" s="213"/>
      <c r="F8" s="213"/>
      <c r="G8" s="213"/>
      <c r="H8" s="214"/>
      <c r="I8" s="213"/>
      <c r="J8" s="213"/>
      <c r="K8" s="213"/>
      <c r="L8" s="215"/>
      <c r="N8" s="156" t="s">
        <v>87</v>
      </c>
      <c r="O8" s="117"/>
      <c r="P8" s="117"/>
      <c r="Q8" s="118"/>
      <c r="R8" s="118"/>
      <c r="S8" s="118"/>
      <c r="T8" s="118"/>
      <c r="V8" s="119"/>
      <c r="W8" s="119"/>
      <c r="X8" s="119"/>
      <c r="Y8" s="119"/>
      <c r="Z8" s="119"/>
    </row>
    <row r="9" spans="2:26" s="116" customFormat="1" ht="14.1" customHeight="1" x14ac:dyDescent="0.65">
      <c r="B9" s="216" t="s">
        <v>1</v>
      </c>
      <c r="C9" s="217"/>
      <c r="D9" s="217"/>
      <c r="E9" s="218" t="s">
        <v>2</v>
      </c>
      <c r="F9" s="218" t="s">
        <v>3</v>
      </c>
      <c r="G9" s="218" t="s">
        <v>28</v>
      </c>
      <c r="H9" s="219" t="s">
        <v>60</v>
      </c>
      <c r="I9" s="218" t="s">
        <v>61</v>
      </c>
      <c r="J9" s="218" t="s">
        <v>62</v>
      </c>
      <c r="K9" s="218" t="s">
        <v>63</v>
      </c>
      <c r="L9" s="220" t="s">
        <v>64</v>
      </c>
      <c r="N9" s="202"/>
    </row>
    <row r="10" spans="2:26" s="209" customFormat="1" ht="14.1" customHeight="1" x14ac:dyDescent="0.65">
      <c r="B10" s="221"/>
      <c r="C10" s="222"/>
      <c r="D10" s="222"/>
      <c r="E10" s="223" t="s">
        <v>100</v>
      </c>
      <c r="F10" s="223" t="s">
        <v>100</v>
      </c>
      <c r="G10" s="223" t="s">
        <v>100</v>
      </c>
      <c r="H10" s="224" t="s">
        <v>101</v>
      </c>
      <c r="I10" s="223" t="s">
        <v>101</v>
      </c>
      <c r="J10" s="223" t="s">
        <v>101</v>
      </c>
      <c r="K10" s="223" t="s">
        <v>101</v>
      </c>
      <c r="L10" s="225" t="s">
        <v>101</v>
      </c>
      <c r="N10" s="210"/>
    </row>
    <row r="11" spans="2:26" s="116" customFormat="1" ht="13.8" customHeight="1" x14ac:dyDescent="0.65">
      <c r="B11" s="16" t="s">
        <v>29</v>
      </c>
      <c r="C11" s="17"/>
      <c r="D11" s="17"/>
      <c r="E11" s="52">
        <v>17000</v>
      </c>
      <c r="F11" s="52">
        <v>18000</v>
      </c>
      <c r="G11" s="52">
        <v>19000</v>
      </c>
      <c r="H11" s="59">
        <v>20000</v>
      </c>
      <c r="I11" s="59">
        <f>+H11+1000</f>
        <v>21000</v>
      </c>
      <c r="J11" s="59">
        <f t="shared" ref="J11:L11" si="0">+I11+1000</f>
        <v>22000</v>
      </c>
      <c r="K11" s="59">
        <f t="shared" si="0"/>
        <v>23000</v>
      </c>
      <c r="L11" s="60">
        <f t="shared" si="0"/>
        <v>24000</v>
      </c>
      <c r="N11" s="202"/>
    </row>
    <row r="12" spans="2:26" s="116" customFormat="1" ht="13.8" customHeight="1" thickBot="1" x14ac:dyDescent="0.7">
      <c r="B12" s="18" t="s">
        <v>30</v>
      </c>
      <c r="C12" s="19"/>
      <c r="D12" s="19"/>
      <c r="E12" s="48">
        <v>-9000</v>
      </c>
      <c r="F12" s="48">
        <v>-8000</v>
      </c>
      <c r="G12" s="48">
        <v>-7000</v>
      </c>
      <c r="H12" s="56">
        <v>-7000</v>
      </c>
      <c r="I12" s="56">
        <v>-7000</v>
      </c>
      <c r="J12" s="56">
        <v>-7000</v>
      </c>
      <c r="K12" s="56">
        <v>-7000</v>
      </c>
      <c r="L12" s="57">
        <v>-7000</v>
      </c>
      <c r="N12" s="202"/>
    </row>
    <row r="13" spans="2:26" s="124" customFormat="1" ht="13.8" customHeight="1" x14ac:dyDescent="0.65">
      <c r="B13" s="120" t="s">
        <v>31</v>
      </c>
      <c r="C13" s="121"/>
      <c r="D13" s="121"/>
      <c r="E13" s="122">
        <f>E11+E12</f>
        <v>8000</v>
      </c>
      <c r="F13" s="122">
        <f>F11+F12</f>
        <v>10000</v>
      </c>
      <c r="G13" s="122">
        <f>G11+G12</f>
        <v>12000</v>
      </c>
      <c r="H13" s="122">
        <f t="shared" ref="H13:L13" si="1">H11+H12</f>
        <v>13000</v>
      </c>
      <c r="I13" s="122">
        <f t="shared" si="1"/>
        <v>14000</v>
      </c>
      <c r="J13" s="122">
        <f t="shared" si="1"/>
        <v>15000</v>
      </c>
      <c r="K13" s="122">
        <f t="shared" si="1"/>
        <v>16000</v>
      </c>
      <c r="L13" s="123">
        <f t="shared" si="1"/>
        <v>17000</v>
      </c>
      <c r="N13" s="203"/>
    </row>
    <row r="14" spans="2:26" s="116" customFormat="1" ht="13.8" customHeight="1" x14ac:dyDescent="0.65">
      <c r="B14" s="18" t="s">
        <v>67</v>
      </c>
      <c r="C14" s="19"/>
      <c r="D14" s="19"/>
      <c r="E14" s="48">
        <v>-3000</v>
      </c>
      <c r="F14" s="48">
        <v>-2000</v>
      </c>
      <c r="G14" s="48">
        <v>-2000</v>
      </c>
      <c r="H14" s="56">
        <v>-2000</v>
      </c>
      <c r="I14" s="56">
        <v>-2000</v>
      </c>
      <c r="J14" s="56">
        <v>-2000</v>
      </c>
      <c r="K14" s="56">
        <v>-2000</v>
      </c>
      <c r="L14" s="57">
        <v>-2000</v>
      </c>
      <c r="N14" s="202"/>
    </row>
    <row r="15" spans="2:26" s="116" customFormat="1" ht="13.8" customHeight="1" x14ac:dyDescent="0.65">
      <c r="B15" s="18" t="s">
        <v>68</v>
      </c>
      <c r="C15" s="19"/>
      <c r="D15" s="19"/>
      <c r="E15" s="48">
        <v>-500</v>
      </c>
      <c r="F15" s="48">
        <v>-500</v>
      </c>
      <c r="G15" s="48">
        <v>-500</v>
      </c>
      <c r="H15" s="56">
        <v>-500</v>
      </c>
      <c r="I15" s="56">
        <v>40</v>
      </c>
      <c r="J15" s="56">
        <v>-500</v>
      </c>
      <c r="K15" s="56">
        <v>-500</v>
      </c>
      <c r="L15" s="57">
        <v>-500</v>
      </c>
      <c r="N15" s="202"/>
    </row>
    <row r="16" spans="2:26" s="116" customFormat="1" ht="13.8" customHeight="1" thickBot="1" x14ac:dyDescent="0.7">
      <c r="B16" s="18" t="s">
        <v>69</v>
      </c>
      <c r="C16" s="19"/>
      <c r="D16" s="19"/>
      <c r="E16" s="48">
        <v>-1500</v>
      </c>
      <c r="F16" s="48">
        <v>-1000</v>
      </c>
      <c r="G16" s="48">
        <v>-1000</v>
      </c>
      <c r="H16" s="56">
        <v>-1000</v>
      </c>
      <c r="I16" s="56">
        <v>-1000</v>
      </c>
      <c r="J16" s="56">
        <v>-1000</v>
      </c>
      <c r="K16" s="56">
        <v>-1000</v>
      </c>
      <c r="L16" s="57">
        <v>-1000</v>
      </c>
      <c r="N16" s="202"/>
    </row>
    <row r="17" spans="2:20" s="116" customFormat="1" ht="13.8" customHeight="1" x14ac:dyDescent="0.65">
      <c r="B17" s="91" t="s">
        <v>32</v>
      </c>
      <c r="C17" s="92"/>
      <c r="D17" s="92"/>
      <c r="E17" s="93">
        <f>SUM(E14:E16)</f>
        <v>-5000</v>
      </c>
      <c r="F17" s="93">
        <f t="shared" ref="F17:G17" si="2">SUM(F14:F16)</f>
        <v>-3500</v>
      </c>
      <c r="G17" s="93">
        <f t="shared" si="2"/>
        <v>-3500</v>
      </c>
      <c r="H17" s="93">
        <f t="shared" ref="H17:L17" si="3">SUM(H14:H16)</f>
        <v>-3500</v>
      </c>
      <c r="I17" s="93">
        <f t="shared" si="3"/>
        <v>-2960</v>
      </c>
      <c r="J17" s="93">
        <f t="shared" si="3"/>
        <v>-3500</v>
      </c>
      <c r="K17" s="93">
        <f t="shared" si="3"/>
        <v>-3500</v>
      </c>
      <c r="L17" s="94">
        <f t="shared" si="3"/>
        <v>-3500</v>
      </c>
      <c r="N17" s="202"/>
    </row>
    <row r="18" spans="2:20" s="124" customFormat="1" ht="13.8" customHeight="1" x14ac:dyDescent="0.65">
      <c r="B18" s="84" t="s">
        <v>33</v>
      </c>
      <c r="C18" s="85"/>
      <c r="D18" s="85"/>
      <c r="E18" s="86">
        <f>E13+E17</f>
        <v>3000</v>
      </c>
      <c r="F18" s="86">
        <f t="shared" ref="F18:G18" si="4">F13+F17</f>
        <v>6500</v>
      </c>
      <c r="G18" s="86">
        <f t="shared" si="4"/>
        <v>8500</v>
      </c>
      <c r="H18" s="86">
        <f t="shared" ref="H18:L18" si="5">H13+H17</f>
        <v>9500</v>
      </c>
      <c r="I18" s="86">
        <f t="shared" si="5"/>
        <v>11040</v>
      </c>
      <c r="J18" s="86">
        <f t="shared" si="5"/>
        <v>11500</v>
      </c>
      <c r="K18" s="86">
        <f t="shared" si="5"/>
        <v>12500</v>
      </c>
      <c r="L18" s="87">
        <f t="shared" si="5"/>
        <v>13500</v>
      </c>
      <c r="N18" s="203"/>
    </row>
    <row r="19" spans="2:20" s="116" customFormat="1" ht="13.8" customHeight="1" thickBot="1" x14ac:dyDescent="0.7">
      <c r="B19" s="27" t="s">
        <v>74</v>
      </c>
      <c r="C19" s="28"/>
      <c r="D19" s="28"/>
      <c r="E19" s="43">
        <v>-250</v>
      </c>
      <c r="F19" s="43">
        <v>-300</v>
      </c>
      <c r="G19" s="43">
        <v>-350</v>
      </c>
      <c r="H19" s="59">
        <v>-350</v>
      </c>
      <c r="I19" s="59">
        <v>-350</v>
      </c>
      <c r="J19" s="59">
        <v>-350</v>
      </c>
      <c r="K19" s="59">
        <v>-350</v>
      </c>
      <c r="L19" s="60">
        <v>-350</v>
      </c>
      <c r="N19" s="202"/>
    </row>
    <row r="20" spans="2:20" s="124" customFormat="1" ht="13.8" customHeight="1" x14ac:dyDescent="0.65">
      <c r="B20" s="120" t="s">
        <v>4</v>
      </c>
      <c r="C20" s="121"/>
      <c r="D20" s="121"/>
      <c r="E20" s="122">
        <f>SUM(E18:E19)</f>
        <v>2750</v>
      </c>
      <c r="F20" s="122">
        <f>SUM(F18:F19)</f>
        <v>6200</v>
      </c>
      <c r="G20" s="122">
        <f>SUM(G18:G19)</f>
        <v>8150</v>
      </c>
      <c r="H20" s="122">
        <f t="shared" ref="H20:L20" si="6">SUM(H18:H19)</f>
        <v>9150</v>
      </c>
      <c r="I20" s="122">
        <f t="shared" si="6"/>
        <v>10690</v>
      </c>
      <c r="J20" s="122">
        <f t="shared" si="6"/>
        <v>11150</v>
      </c>
      <c r="K20" s="122">
        <f t="shared" si="6"/>
        <v>12150</v>
      </c>
      <c r="L20" s="123">
        <f t="shared" si="6"/>
        <v>13150</v>
      </c>
      <c r="N20" s="203"/>
    </row>
    <row r="21" spans="2:20" s="116" customFormat="1" ht="13.8" customHeight="1" thickBot="1" x14ac:dyDescent="0.7">
      <c r="B21" s="27" t="s">
        <v>34</v>
      </c>
      <c r="C21" s="28"/>
      <c r="D21" s="28"/>
      <c r="E21" s="43">
        <v>-50</v>
      </c>
      <c r="F21" s="43">
        <v>-50</v>
      </c>
      <c r="G21" s="43">
        <v>-50</v>
      </c>
      <c r="H21" s="59">
        <v>-50</v>
      </c>
      <c r="I21" s="59">
        <v>-50</v>
      </c>
      <c r="J21" s="59">
        <v>-50</v>
      </c>
      <c r="K21" s="59">
        <v>-50</v>
      </c>
      <c r="L21" s="60">
        <v>-50</v>
      </c>
      <c r="N21" s="202"/>
    </row>
    <row r="22" spans="2:20" s="124" customFormat="1" ht="13.8" customHeight="1" x14ac:dyDescent="0.65">
      <c r="B22" s="120" t="s">
        <v>35</v>
      </c>
      <c r="C22" s="121"/>
      <c r="D22" s="121"/>
      <c r="E22" s="122">
        <f>SUM(E20:E21)</f>
        <v>2700</v>
      </c>
      <c r="F22" s="122">
        <f>SUM(F20:F21)</f>
        <v>6150</v>
      </c>
      <c r="G22" s="122">
        <f>SUM(G20:G21)</f>
        <v>8100</v>
      </c>
      <c r="H22" s="122">
        <f t="shared" ref="H22:L22" si="7">SUM(H20:H21)</f>
        <v>9100</v>
      </c>
      <c r="I22" s="122">
        <f t="shared" si="7"/>
        <v>10640</v>
      </c>
      <c r="J22" s="122">
        <f t="shared" si="7"/>
        <v>11100</v>
      </c>
      <c r="K22" s="122">
        <f t="shared" si="7"/>
        <v>12100</v>
      </c>
      <c r="L22" s="123">
        <f t="shared" si="7"/>
        <v>13100</v>
      </c>
      <c r="N22" s="203"/>
    </row>
    <row r="23" spans="2:20" s="116" customFormat="1" ht="13.8" customHeight="1" x14ac:dyDescent="0.65">
      <c r="B23" s="16" t="s">
        <v>5</v>
      </c>
      <c r="C23" s="125">
        <v>0.25</v>
      </c>
      <c r="D23" s="17"/>
      <c r="E23" s="52">
        <f>-$C$23 * E22</f>
        <v>-675</v>
      </c>
      <c r="F23" s="52">
        <f>-$C$23 * F22</f>
        <v>-1537.5</v>
      </c>
      <c r="G23" s="52">
        <f>-$C$23 * G22</f>
        <v>-2025</v>
      </c>
      <c r="H23" s="61">
        <f t="shared" ref="H23:L23" si="8">-$C$23 * H22</f>
        <v>-2275</v>
      </c>
      <c r="I23" s="61">
        <f t="shared" si="8"/>
        <v>-2660</v>
      </c>
      <c r="J23" s="61">
        <f t="shared" si="8"/>
        <v>-2775</v>
      </c>
      <c r="K23" s="61">
        <f t="shared" si="8"/>
        <v>-3025</v>
      </c>
      <c r="L23" s="62">
        <f t="shared" si="8"/>
        <v>-3275</v>
      </c>
      <c r="N23" s="202"/>
    </row>
    <row r="24" spans="2:20" s="124" customFormat="1" ht="13.8" customHeight="1" x14ac:dyDescent="0.65">
      <c r="B24" s="36" t="s">
        <v>36</v>
      </c>
      <c r="C24" s="37"/>
      <c r="D24" s="37"/>
      <c r="E24" s="47">
        <f>SUM(E22:E23)</f>
        <v>2025</v>
      </c>
      <c r="F24" s="47">
        <f>SUM(F22:F23)</f>
        <v>4612.5</v>
      </c>
      <c r="G24" s="47">
        <f>SUM(G22:G23)</f>
        <v>6075</v>
      </c>
      <c r="H24" s="47">
        <f t="shared" ref="H24:L24" si="9">SUM(H22:H23)</f>
        <v>6825</v>
      </c>
      <c r="I24" s="47">
        <f t="shared" si="9"/>
        <v>7980</v>
      </c>
      <c r="J24" s="47">
        <f t="shared" si="9"/>
        <v>8325</v>
      </c>
      <c r="K24" s="47">
        <f t="shared" si="9"/>
        <v>9075</v>
      </c>
      <c r="L24" s="63">
        <f t="shared" si="9"/>
        <v>9825</v>
      </c>
      <c r="N24" s="203"/>
    </row>
    <row r="25" spans="2:20" s="126" customFormat="1" ht="13.8" customHeight="1" thickBot="1" x14ac:dyDescent="0.7">
      <c r="B25" s="35"/>
      <c r="C25" s="35"/>
      <c r="D25" s="35"/>
      <c r="E25" s="43"/>
      <c r="F25" s="43"/>
      <c r="G25" s="43"/>
      <c r="H25" s="43"/>
      <c r="I25" s="43"/>
      <c r="J25" s="43"/>
      <c r="K25" s="43"/>
      <c r="L25" s="43"/>
      <c r="N25" s="204"/>
    </row>
    <row r="26" spans="2:20" s="116" customFormat="1" ht="20.100000000000001" customHeight="1" x14ac:dyDescent="0.65">
      <c r="B26" s="29" t="s">
        <v>96</v>
      </c>
      <c r="C26" s="114"/>
      <c r="D26" s="114"/>
      <c r="E26" s="95"/>
      <c r="F26" s="95"/>
      <c r="G26" s="95"/>
      <c r="H26" s="96"/>
      <c r="I26" s="96"/>
      <c r="J26" s="96"/>
      <c r="K26" s="96"/>
      <c r="L26" s="97"/>
      <c r="N26" s="156" t="s">
        <v>97</v>
      </c>
      <c r="O26" s="117"/>
      <c r="P26" s="117"/>
      <c r="Q26" s="118"/>
      <c r="R26" s="118"/>
      <c r="S26" s="118"/>
      <c r="T26" s="118"/>
    </row>
    <row r="27" spans="2:20" s="116" customFormat="1" ht="14.1" customHeight="1" x14ac:dyDescent="0.65">
      <c r="B27" s="216" t="s">
        <v>1</v>
      </c>
      <c r="C27" s="217"/>
      <c r="D27" s="217"/>
      <c r="E27" s="218" t="s">
        <v>2</v>
      </c>
      <c r="F27" s="218" t="s">
        <v>3</v>
      </c>
      <c r="G27" s="218" t="s">
        <v>28</v>
      </c>
      <c r="H27" s="219" t="s">
        <v>60</v>
      </c>
      <c r="I27" s="218" t="s">
        <v>61</v>
      </c>
      <c r="J27" s="218" t="s">
        <v>62</v>
      </c>
      <c r="K27" s="218" t="s">
        <v>63</v>
      </c>
      <c r="L27" s="220" t="s">
        <v>64</v>
      </c>
      <c r="N27" s="202"/>
    </row>
    <row r="28" spans="2:20" s="209" customFormat="1" ht="14.1" customHeight="1" x14ac:dyDescent="0.65">
      <c r="B28" s="221"/>
      <c r="C28" s="222"/>
      <c r="D28" s="222"/>
      <c r="E28" s="223" t="s">
        <v>100</v>
      </c>
      <c r="F28" s="223" t="s">
        <v>100</v>
      </c>
      <c r="G28" s="223" t="s">
        <v>100</v>
      </c>
      <c r="H28" s="224" t="s">
        <v>101</v>
      </c>
      <c r="I28" s="223" t="s">
        <v>101</v>
      </c>
      <c r="J28" s="223" t="s">
        <v>101</v>
      </c>
      <c r="K28" s="223" t="s">
        <v>101</v>
      </c>
      <c r="L28" s="225" t="s">
        <v>101</v>
      </c>
      <c r="N28" s="210"/>
    </row>
    <row r="29" spans="2:20" s="124" customFormat="1" ht="13.8" customHeight="1" x14ac:dyDescent="0.65">
      <c r="B29" s="45" t="s">
        <v>71</v>
      </c>
      <c r="C29" s="46"/>
      <c r="D29" s="46"/>
      <c r="E29" s="68"/>
      <c r="F29" s="68">
        <f>E32</f>
        <v>5700</v>
      </c>
      <c r="G29" s="68">
        <f t="shared" ref="G29:L29" si="10">F32</f>
        <v>5800</v>
      </c>
      <c r="H29" s="47">
        <f t="shared" si="10"/>
        <v>6900</v>
      </c>
      <c r="I29" s="47">
        <f t="shared" si="10"/>
        <v>7550</v>
      </c>
      <c r="J29" s="47">
        <f t="shared" si="10"/>
        <v>8700</v>
      </c>
      <c r="K29" s="47">
        <f t="shared" si="10"/>
        <v>10350</v>
      </c>
      <c r="L29" s="63">
        <f t="shared" si="10"/>
        <v>12500</v>
      </c>
      <c r="N29" s="202"/>
      <c r="O29" s="116"/>
      <c r="P29" s="116"/>
      <c r="Q29" s="116"/>
      <c r="R29" s="116"/>
      <c r="S29" s="116"/>
      <c r="T29" s="116"/>
    </row>
    <row r="30" spans="2:20" s="116" customFormat="1" ht="13.8" customHeight="1" x14ac:dyDescent="0.65">
      <c r="B30" s="14" t="s">
        <v>73</v>
      </c>
      <c r="C30" s="15"/>
      <c r="D30" s="15"/>
      <c r="E30" s="67"/>
      <c r="F30" s="67">
        <v>400</v>
      </c>
      <c r="G30" s="67">
        <v>1450</v>
      </c>
      <c r="H30" s="64">
        <v>1000</v>
      </c>
      <c r="I30" s="64">
        <f>+H30+500</f>
        <v>1500</v>
      </c>
      <c r="J30" s="64">
        <f t="shared" ref="J30:L30" si="11">+I30+500</f>
        <v>2000</v>
      </c>
      <c r="K30" s="64">
        <f t="shared" si="11"/>
        <v>2500</v>
      </c>
      <c r="L30" s="65">
        <f t="shared" si="11"/>
        <v>3000</v>
      </c>
      <c r="N30" s="202"/>
    </row>
    <row r="31" spans="2:20" s="116" customFormat="1" ht="13.8" customHeight="1" x14ac:dyDescent="0.65">
      <c r="B31" s="14" t="str">
        <f>B19</f>
        <v>Depreciation</v>
      </c>
      <c r="C31" s="15"/>
      <c r="D31" s="15"/>
      <c r="E31" s="67">
        <f>E19</f>
        <v>-250</v>
      </c>
      <c r="F31" s="67">
        <f t="shared" ref="F31:L31" si="12">F19</f>
        <v>-300</v>
      </c>
      <c r="G31" s="67">
        <f t="shared" si="12"/>
        <v>-350</v>
      </c>
      <c r="H31" s="44">
        <f t="shared" si="12"/>
        <v>-350</v>
      </c>
      <c r="I31" s="44">
        <f t="shared" si="12"/>
        <v>-350</v>
      </c>
      <c r="J31" s="44">
        <f t="shared" si="12"/>
        <v>-350</v>
      </c>
      <c r="K31" s="44">
        <f t="shared" si="12"/>
        <v>-350</v>
      </c>
      <c r="L31" s="66">
        <f t="shared" si="12"/>
        <v>-350</v>
      </c>
      <c r="N31" s="203"/>
      <c r="O31" s="124"/>
      <c r="P31" s="124"/>
      <c r="Q31" s="124"/>
      <c r="R31" s="124"/>
      <c r="S31" s="124"/>
      <c r="T31" s="124"/>
    </row>
    <row r="32" spans="2:20" s="124" customFormat="1" ht="13.8" customHeight="1" x14ac:dyDescent="0.65">
      <c r="B32" s="45" t="s">
        <v>72</v>
      </c>
      <c r="C32" s="46"/>
      <c r="D32" s="46"/>
      <c r="E32" s="68">
        <f>E37</f>
        <v>5700</v>
      </c>
      <c r="F32" s="68">
        <f>+F29 + F30 + F31</f>
        <v>5800</v>
      </c>
      <c r="G32" s="68">
        <f t="shared" ref="G32:L32" si="13">+G29 + G30 + G31</f>
        <v>6900</v>
      </c>
      <c r="H32" s="47">
        <f t="shared" si="13"/>
        <v>7550</v>
      </c>
      <c r="I32" s="47">
        <f t="shared" si="13"/>
        <v>8700</v>
      </c>
      <c r="J32" s="47">
        <f t="shared" si="13"/>
        <v>10350</v>
      </c>
      <c r="K32" s="47">
        <f t="shared" si="13"/>
        <v>12500</v>
      </c>
      <c r="L32" s="63">
        <f t="shared" si="13"/>
        <v>15150</v>
      </c>
      <c r="N32" s="202"/>
      <c r="O32" s="116"/>
      <c r="P32" s="116"/>
      <c r="Q32" s="116"/>
      <c r="R32" s="116"/>
      <c r="S32" s="116"/>
      <c r="T32" s="116"/>
    </row>
    <row r="33" spans="2:26" s="127" customFormat="1" ht="13.8" customHeight="1" thickBot="1" x14ac:dyDescent="0.7">
      <c r="B33" s="88"/>
      <c r="C33" s="88"/>
      <c r="D33" s="88"/>
      <c r="E33" s="89"/>
      <c r="F33" s="89"/>
      <c r="G33" s="89"/>
      <c r="H33" s="90"/>
      <c r="I33" s="90"/>
      <c r="J33" s="90"/>
      <c r="K33" s="90"/>
      <c r="L33" s="90"/>
      <c r="N33" s="202"/>
      <c r="O33" s="116"/>
      <c r="P33" s="116"/>
      <c r="Q33" s="116"/>
      <c r="R33" s="116"/>
      <c r="S33" s="116"/>
      <c r="T33" s="116"/>
    </row>
    <row r="34" spans="2:26" s="116" customFormat="1" ht="20.2" customHeight="1" x14ac:dyDescent="0.65">
      <c r="B34" s="211" t="s">
        <v>37</v>
      </c>
      <c r="C34" s="226"/>
      <c r="D34" s="226"/>
      <c r="E34" s="227"/>
      <c r="F34" s="227"/>
      <c r="G34" s="227"/>
      <c r="H34" s="227"/>
      <c r="I34" s="227"/>
      <c r="J34" s="227"/>
      <c r="K34" s="227"/>
      <c r="L34" s="228"/>
      <c r="N34" s="202"/>
      <c r="V34" s="119"/>
      <c r="W34" s="119"/>
      <c r="X34" s="119"/>
      <c r="Y34" s="119"/>
      <c r="Z34" s="119"/>
    </row>
    <row r="35" spans="2:26" s="116" customFormat="1" ht="14.2" customHeight="1" x14ac:dyDescent="0.65">
      <c r="B35" s="231" t="s">
        <v>38</v>
      </c>
      <c r="C35" s="232"/>
      <c r="D35" s="232"/>
      <c r="E35" s="218">
        <v>44561</v>
      </c>
      <c r="F35" s="218">
        <f>EOMONTH(E35,12)</f>
        <v>44926</v>
      </c>
      <c r="G35" s="218">
        <f>EOMONTH(F35,12)</f>
        <v>45291</v>
      </c>
      <c r="H35" s="233">
        <f>EOMONTH(G35,12)</f>
        <v>45657</v>
      </c>
      <c r="I35" s="233">
        <f t="shared" ref="I35:L35" si="14">EOMONTH(H35,12)</f>
        <v>46022</v>
      </c>
      <c r="J35" s="233">
        <f t="shared" si="14"/>
        <v>46387</v>
      </c>
      <c r="K35" s="233">
        <f t="shared" si="14"/>
        <v>46752</v>
      </c>
      <c r="L35" s="234">
        <f t="shared" si="14"/>
        <v>47118</v>
      </c>
      <c r="N35" s="202"/>
      <c r="V35" s="119"/>
      <c r="W35" s="119"/>
      <c r="X35" s="119"/>
      <c r="Y35" s="119"/>
      <c r="Z35" s="119"/>
    </row>
    <row r="36" spans="2:26" s="116" customFormat="1" ht="14.2" customHeight="1" x14ac:dyDescent="0.65">
      <c r="B36" s="221"/>
      <c r="C36" s="222"/>
      <c r="D36" s="222"/>
      <c r="E36" s="223" t="s">
        <v>100</v>
      </c>
      <c r="F36" s="223" t="s">
        <v>100</v>
      </c>
      <c r="G36" s="223" t="s">
        <v>100</v>
      </c>
      <c r="H36" s="224" t="s">
        <v>101</v>
      </c>
      <c r="I36" s="223" t="s">
        <v>101</v>
      </c>
      <c r="J36" s="223" t="s">
        <v>101</v>
      </c>
      <c r="K36" s="223" t="s">
        <v>101</v>
      </c>
      <c r="L36" s="225" t="s">
        <v>101</v>
      </c>
      <c r="N36" s="202"/>
      <c r="V36" s="119"/>
      <c r="W36" s="119"/>
      <c r="X36" s="119"/>
      <c r="Y36" s="119"/>
      <c r="Z36" s="119"/>
    </row>
    <row r="37" spans="2:26" s="116" customFormat="1" ht="13.8" customHeight="1" thickBot="1" x14ac:dyDescent="0.7">
      <c r="B37" s="229" t="s">
        <v>39</v>
      </c>
      <c r="C37" s="35"/>
      <c r="D37" s="35"/>
      <c r="E37" s="43">
        <v>5700</v>
      </c>
      <c r="F37" s="43">
        <v>5800</v>
      </c>
      <c r="G37" s="43">
        <v>6900</v>
      </c>
      <c r="H37" s="43">
        <f>H32</f>
        <v>7550</v>
      </c>
      <c r="I37" s="43">
        <f t="shared" ref="I37:L37" si="15">I32</f>
        <v>8700</v>
      </c>
      <c r="J37" s="43">
        <f t="shared" si="15"/>
        <v>10350</v>
      </c>
      <c r="K37" s="43">
        <f t="shared" si="15"/>
        <v>12500</v>
      </c>
      <c r="L37" s="230">
        <f t="shared" si="15"/>
        <v>15150</v>
      </c>
      <c r="N37" s="203"/>
      <c r="O37" s="124"/>
      <c r="P37" s="124"/>
      <c r="Q37" s="124"/>
      <c r="R37" s="124"/>
      <c r="S37" s="124"/>
      <c r="T37" s="124"/>
      <c r="V37" s="119"/>
      <c r="W37" s="119"/>
      <c r="X37" s="119"/>
      <c r="Y37" s="119"/>
      <c r="Z37" s="119"/>
    </row>
    <row r="38" spans="2:26" s="124" customFormat="1" ht="13.8" customHeight="1" x14ac:dyDescent="0.65">
      <c r="B38" s="128" t="s">
        <v>40</v>
      </c>
      <c r="C38" s="129"/>
      <c r="D38" s="129"/>
      <c r="E38" s="122">
        <f>SUM(E37:E37)</f>
        <v>5700</v>
      </c>
      <c r="F38" s="122">
        <f>SUM(F37:F37)</f>
        <v>5800</v>
      </c>
      <c r="G38" s="122">
        <f>SUM(G37:G37)</f>
        <v>6900</v>
      </c>
      <c r="H38" s="122">
        <f t="shared" ref="H38:L38" si="16">SUM(H37:H37)</f>
        <v>7550</v>
      </c>
      <c r="I38" s="122">
        <f t="shared" si="16"/>
        <v>8700</v>
      </c>
      <c r="J38" s="122">
        <f t="shared" si="16"/>
        <v>10350</v>
      </c>
      <c r="K38" s="122">
        <f t="shared" si="16"/>
        <v>12500</v>
      </c>
      <c r="L38" s="123">
        <f t="shared" si="16"/>
        <v>15150</v>
      </c>
      <c r="N38" s="203"/>
    </row>
    <row r="39" spans="2:26" s="116" customFormat="1" ht="13.8" customHeight="1" x14ac:dyDescent="0.65">
      <c r="B39" s="33" t="s">
        <v>42</v>
      </c>
      <c r="C39" s="31"/>
      <c r="D39" s="31"/>
      <c r="E39" s="44">
        <v>800</v>
      </c>
      <c r="F39" s="44">
        <v>1500</v>
      </c>
      <c r="G39" s="44">
        <v>2800</v>
      </c>
      <c r="H39" s="64">
        <f>+G39+100</f>
        <v>2900</v>
      </c>
      <c r="I39" s="64">
        <f t="shared" ref="I39:L39" si="17">+H39+100</f>
        <v>3000</v>
      </c>
      <c r="J39" s="64">
        <f t="shared" si="17"/>
        <v>3100</v>
      </c>
      <c r="K39" s="64">
        <f t="shared" si="17"/>
        <v>3200</v>
      </c>
      <c r="L39" s="65">
        <f t="shared" si="17"/>
        <v>3300</v>
      </c>
      <c r="N39" s="202"/>
    </row>
    <row r="40" spans="2:26" s="116" customFormat="1" ht="13.8" customHeight="1" x14ac:dyDescent="0.65">
      <c r="B40" s="33" t="s">
        <v>86</v>
      </c>
      <c r="C40" s="31"/>
      <c r="D40" s="31"/>
      <c r="E40" s="44">
        <v>-1100</v>
      </c>
      <c r="F40" s="44">
        <v>-1000</v>
      </c>
      <c r="G40" s="44">
        <v>-800</v>
      </c>
      <c r="H40" s="64">
        <f>+G40-50</f>
        <v>-850</v>
      </c>
      <c r="I40" s="64">
        <f t="shared" ref="I40:L40" si="18">+H40-50</f>
        <v>-900</v>
      </c>
      <c r="J40" s="64">
        <f t="shared" si="18"/>
        <v>-950</v>
      </c>
      <c r="K40" s="64">
        <f t="shared" si="18"/>
        <v>-1000</v>
      </c>
      <c r="L40" s="65">
        <f t="shared" si="18"/>
        <v>-1050</v>
      </c>
      <c r="N40" s="203"/>
      <c r="O40" s="124"/>
      <c r="P40" s="124"/>
      <c r="Q40" s="124"/>
      <c r="R40" s="124"/>
      <c r="S40" s="124"/>
      <c r="T40" s="124"/>
    </row>
    <row r="41" spans="2:26" s="116" customFormat="1" ht="13.8" customHeight="1" x14ac:dyDescent="0.65">
      <c r="B41" s="33" t="s">
        <v>41</v>
      </c>
      <c r="C41" s="31"/>
      <c r="D41" s="31"/>
      <c r="E41" s="44">
        <v>1000</v>
      </c>
      <c r="F41" s="44">
        <v>1100</v>
      </c>
      <c r="G41" s="44">
        <v>1200</v>
      </c>
      <c r="H41" s="64">
        <f>+G41 + 50</f>
        <v>1250</v>
      </c>
      <c r="I41" s="64">
        <f t="shared" ref="I41:L41" si="19">+H41 + 50</f>
        <v>1300</v>
      </c>
      <c r="J41" s="64">
        <f t="shared" si="19"/>
        <v>1350</v>
      </c>
      <c r="K41" s="64">
        <f t="shared" si="19"/>
        <v>1400</v>
      </c>
      <c r="L41" s="65">
        <f t="shared" si="19"/>
        <v>1450</v>
      </c>
      <c r="N41" s="202"/>
    </row>
    <row r="42" spans="2:26" s="116" customFormat="1" ht="13.8" customHeight="1" x14ac:dyDescent="0.65">
      <c r="B42" s="33" t="s">
        <v>65</v>
      </c>
      <c r="C42" s="31"/>
      <c r="D42" s="31"/>
      <c r="E42" s="44">
        <v>100</v>
      </c>
      <c r="F42" s="44">
        <v>100</v>
      </c>
      <c r="G42" s="44">
        <v>200</v>
      </c>
      <c r="H42" s="64">
        <f>+G42+20</f>
        <v>220</v>
      </c>
      <c r="I42" s="64">
        <f t="shared" ref="I42:L42" si="20">+H42+20</f>
        <v>240</v>
      </c>
      <c r="J42" s="64">
        <f t="shared" si="20"/>
        <v>260</v>
      </c>
      <c r="K42" s="64">
        <f t="shared" si="20"/>
        <v>280</v>
      </c>
      <c r="L42" s="65">
        <f t="shared" si="20"/>
        <v>300</v>
      </c>
      <c r="N42" s="203"/>
      <c r="O42" s="124"/>
      <c r="P42" s="124"/>
      <c r="Q42" s="124"/>
      <c r="R42" s="124"/>
      <c r="S42" s="124"/>
      <c r="T42" s="124"/>
    </row>
    <row r="43" spans="2:26" s="116" customFormat="1" ht="13.8" customHeight="1" thickBot="1" x14ac:dyDescent="0.7">
      <c r="B43" s="34" t="s">
        <v>66</v>
      </c>
      <c r="C43" s="32"/>
      <c r="D43" s="32"/>
      <c r="E43" s="48">
        <v>-50</v>
      </c>
      <c r="F43" s="48">
        <v>-50</v>
      </c>
      <c r="G43" s="48">
        <v>-50</v>
      </c>
      <c r="H43" s="56">
        <f>G43-10</f>
        <v>-60</v>
      </c>
      <c r="I43" s="56">
        <f t="shared" ref="I43:L43" si="21">H43-10</f>
        <v>-70</v>
      </c>
      <c r="J43" s="56">
        <f t="shared" si="21"/>
        <v>-80</v>
      </c>
      <c r="K43" s="56">
        <f t="shared" si="21"/>
        <v>-90</v>
      </c>
      <c r="L43" s="57">
        <f t="shared" si="21"/>
        <v>-100</v>
      </c>
      <c r="N43" s="156" t="s">
        <v>91</v>
      </c>
      <c r="O43" s="117"/>
      <c r="P43" s="117"/>
      <c r="Q43" s="118"/>
      <c r="R43" s="118"/>
      <c r="S43" s="118"/>
      <c r="T43" s="118"/>
    </row>
    <row r="44" spans="2:26" s="124" customFormat="1" ht="13.8" customHeight="1" thickBot="1" x14ac:dyDescent="0.7">
      <c r="B44" s="128" t="s">
        <v>43</v>
      </c>
      <c r="C44" s="129"/>
      <c r="D44" s="129"/>
      <c r="E44" s="122">
        <f t="shared" ref="E44:L44" si="22">SUM(E39:E43)</f>
        <v>750</v>
      </c>
      <c r="F44" s="122">
        <f t="shared" si="22"/>
        <v>1650</v>
      </c>
      <c r="G44" s="122">
        <f t="shared" si="22"/>
        <v>3350</v>
      </c>
      <c r="H44" s="122">
        <f t="shared" si="22"/>
        <v>3460</v>
      </c>
      <c r="I44" s="122">
        <f t="shared" si="22"/>
        <v>3570</v>
      </c>
      <c r="J44" s="122">
        <f t="shared" si="22"/>
        <v>3680</v>
      </c>
      <c r="K44" s="122">
        <f t="shared" si="22"/>
        <v>3790</v>
      </c>
      <c r="L44" s="123">
        <f t="shared" si="22"/>
        <v>3900</v>
      </c>
      <c r="N44" s="203"/>
    </row>
    <row r="45" spans="2:26" s="124" customFormat="1" ht="13.8" customHeight="1" x14ac:dyDescent="0.65">
      <c r="B45" s="128" t="s">
        <v>44</v>
      </c>
      <c r="C45" s="129"/>
      <c r="D45" s="129"/>
      <c r="E45" s="122">
        <f t="shared" ref="E45:L45" si="23">SUM( E44,E38)</f>
        <v>6450</v>
      </c>
      <c r="F45" s="122">
        <f t="shared" si="23"/>
        <v>7450</v>
      </c>
      <c r="G45" s="122">
        <f t="shared" si="23"/>
        <v>10250</v>
      </c>
      <c r="H45" s="122">
        <f t="shared" si="23"/>
        <v>11010</v>
      </c>
      <c r="I45" s="122">
        <f t="shared" si="23"/>
        <v>12270</v>
      </c>
      <c r="J45" s="122">
        <f t="shared" si="23"/>
        <v>14030</v>
      </c>
      <c r="K45" s="122">
        <f t="shared" si="23"/>
        <v>16290</v>
      </c>
      <c r="L45" s="123">
        <f t="shared" si="23"/>
        <v>19050</v>
      </c>
      <c r="N45" s="203"/>
    </row>
    <row r="46" spans="2:26" s="124" customFormat="1" ht="13.8" customHeight="1" x14ac:dyDescent="0.65">
      <c r="B46" s="269"/>
      <c r="C46" s="270"/>
      <c r="D46" s="270"/>
      <c r="E46" s="86"/>
      <c r="F46" s="86"/>
      <c r="G46" s="86"/>
      <c r="H46" s="86"/>
      <c r="I46" s="86"/>
      <c r="J46" s="86"/>
      <c r="K46" s="86"/>
      <c r="L46" s="87"/>
      <c r="N46" s="203"/>
    </row>
    <row r="47" spans="2:26" s="124" customFormat="1" ht="13.8" customHeight="1" x14ac:dyDescent="0.65">
      <c r="B47" s="36" t="s">
        <v>45</v>
      </c>
      <c r="C47" s="37"/>
      <c r="D47" s="37"/>
      <c r="E47" s="47">
        <f>E45-E51</f>
        <v>1250</v>
      </c>
      <c r="F47" s="47">
        <f>+E47+F24</f>
        <v>5862.5</v>
      </c>
      <c r="G47" s="47">
        <f t="shared" ref="G47:L47" si="24">+F47 + G24</f>
        <v>11937.5</v>
      </c>
      <c r="H47" s="47">
        <f t="shared" si="24"/>
        <v>18762.5</v>
      </c>
      <c r="I47" s="47">
        <f t="shared" si="24"/>
        <v>26742.5</v>
      </c>
      <c r="J47" s="47">
        <f t="shared" si="24"/>
        <v>35067.5</v>
      </c>
      <c r="K47" s="47">
        <f t="shared" si="24"/>
        <v>44142.5</v>
      </c>
      <c r="L47" s="63">
        <f t="shared" si="24"/>
        <v>53967.5</v>
      </c>
      <c r="N47" s="203"/>
    </row>
    <row r="48" spans="2:26" s="116" customFormat="1" ht="13.8" customHeight="1" x14ac:dyDescent="0.65">
      <c r="B48" s="33" t="s">
        <v>46</v>
      </c>
      <c r="C48" s="31"/>
      <c r="D48" s="31"/>
      <c r="E48" s="44">
        <v>5500</v>
      </c>
      <c r="F48" s="44">
        <v>2500</v>
      </c>
      <c r="G48" s="44">
        <v>2500</v>
      </c>
      <c r="H48" s="64">
        <v>2500</v>
      </c>
      <c r="I48" s="64">
        <v>2500</v>
      </c>
      <c r="J48" s="64">
        <v>2500</v>
      </c>
      <c r="K48" s="64">
        <v>2500</v>
      </c>
      <c r="L48" s="65">
        <v>2500</v>
      </c>
      <c r="N48" s="202"/>
    </row>
    <row r="49" spans="2:21" s="116" customFormat="1" ht="13.8" customHeight="1" x14ac:dyDescent="0.65">
      <c r="B49" s="33" t="s">
        <v>47</v>
      </c>
      <c r="C49" s="31"/>
      <c r="D49" s="31"/>
      <c r="E49" s="44">
        <v>500</v>
      </c>
      <c r="F49" s="44">
        <v>800</v>
      </c>
      <c r="G49" s="44">
        <v>400</v>
      </c>
      <c r="H49" s="64">
        <v>400</v>
      </c>
      <c r="I49" s="64">
        <v>400</v>
      </c>
      <c r="J49" s="64">
        <v>400</v>
      </c>
      <c r="K49" s="64">
        <v>400</v>
      </c>
      <c r="L49" s="65">
        <v>400</v>
      </c>
      <c r="N49" s="202"/>
    </row>
    <row r="50" spans="2:21" s="130" customFormat="1" ht="13.8" customHeight="1" thickBot="1" x14ac:dyDescent="0.7">
      <c r="B50" s="34" t="s">
        <v>48</v>
      </c>
      <c r="C50" s="32"/>
      <c r="D50" s="32"/>
      <c r="E50" s="48">
        <v>-800</v>
      </c>
      <c r="F50" s="48">
        <f t="shared" ref="F50:G50" si="25">F74</f>
        <v>-1712.5</v>
      </c>
      <c r="G50" s="48">
        <f t="shared" si="25"/>
        <v>-4587.5</v>
      </c>
      <c r="H50" s="48">
        <f>H74</f>
        <v>-10652.5</v>
      </c>
      <c r="I50" s="48">
        <f t="shared" ref="I50:L50" si="26">I74</f>
        <v>-17372.5</v>
      </c>
      <c r="J50" s="48">
        <f t="shared" si="26"/>
        <v>-23937.5</v>
      </c>
      <c r="K50" s="48">
        <f t="shared" si="26"/>
        <v>-30752.5</v>
      </c>
      <c r="L50" s="66">
        <f t="shared" si="26"/>
        <v>-37817.5</v>
      </c>
      <c r="M50" s="116"/>
      <c r="N50" s="202"/>
      <c r="O50" s="116"/>
      <c r="P50" s="116"/>
      <c r="Q50" s="116"/>
      <c r="R50" s="116"/>
      <c r="S50" s="116"/>
      <c r="T50" s="116"/>
      <c r="U50" s="116"/>
    </row>
    <row r="51" spans="2:21" s="116" customFormat="1" ht="13.8" customHeight="1" thickBot="1" x14ac:dyDescent="0.7">
      <c r="B51" s="104" t="s">
        <v>49</v>
      </c>
      <c r="C51" s="103"/>
      <c r="D51" s="103"/>
      <c r="E51" s="93">
        <f>SUM(E48:E50)</f>
        <v>5200</v>
      </c>
      <c r="F51" s="93">
        <f t="shared" ref="F51:L51" si="27">SUM(F48:F50)</f>
        <v>1587.5</v>
      </c>
      <c r="G51" s="93">
        <f t="shared" si="27"/>
        <v>-1687.5</v>
      </c>
      <c r="H51" s="93">
        <f t="shared" si="27"/>
        <v>-7752.5</v>
      </c>
      <c r="I51" s="93">
        <f t="shared" si="27"/>
        <v>-14472.5</v>
      </c>
      <c r="J51" s="93">
        <f t="shared" si="27"/>
        <v>-21037.5</v>
      </c>
      <c r="K51" s="93">
        <f t="shared" si="27"/>
        <v>-27852.5</v>
      </c>
      <c r="L51" s="94">
        <f t="shared" si="27"/>
        <v>-34917.5</v>
      </c>
      <c r="N51" s="202"/>
    </row>
    <row r="52" spans="2:21" s="116" customFormat="1" ht="13.8" customHeight="1" x14ac:dyDescent="0.65">
      <c r="B52" s="164" t="s">
        <v>50</v>
      </c>
      <c r="C52" s="165"/>
      <c r="D52" s="165"/>
      <c r="E52" s="166">
        <f t="shared" ref="E52:L52" si="28">+E47 + E51</f>
        <v>6450</v>
      </c>
      <c r="F52" s="166">
        <f>+F47 + F51</f>
        <v>7450</v>
      </c>
      <c r="G52" s="166">
        <f t="shared" si="28"/>
        <v>10250</v>
      </c>
      <c r="H52" s="166">
        <f t="shared" si="28"/>
        <v>11010</v>
      </c>
      <c r="I52" s="166">
        <f t="shared" si="28"/>
        <v>12270</v>
      </c>
      <c r="J52" s="166">
        <f t="shared" si="28"/>
        <v>14030</v>
      </c>
      <c r="K52" s="166">
        <f t="shared" si="28"/>
        <v>16290</v>
      </c>
      <c r="L52" s="167">
        <f t="shared" si="28"/>
        <v>19050</v>
      </c>
      <c r="N52" s="202"/>
    </row>
    <row r="53" spans="2:21" s="171" customFormat="1" ht="13.8" customHeight="1" x14ac:dyDescent="0.65">
      <c r="B53" s="169" t="s">
        <v>92</v>
      </c>
      <c r="C53" s="170"/>
      <c r="D53" s="170"/>
      <c r="E53" s="174"/>
      <c r="F53" s="174"/>
      <c r="G53" s="174"/>
      <c r="H53" s="174"/>
      <c r="I53" s="174"/>
      <c r="J53" s="174"/>
      <c r="K53" s="174"/>
      <c r="L53" s="175"/>
      <c r="N53" s="205"/>
    </row>
    <row r="54" spans="2:21" s="116" customFormat="1" ht="13.8" customHeight="1" x14ac:dyDescent="0.65">
      <c r="B54" s="162" t="s">
        <v>91</v>
      </c>
      <c r="C54" s="160"/>
      <c r="D54" s="160"/>
      <c r="E54" s="176">
        <f>E20 / E45</f>
        <v>0.4263565891472868</v>
      </c>
      <c r="F54" s="176">
        <f t="shared" ref="F54:L54" si="29">F20 / F45</f>
        <v>0.83221476510067116</v>
      </c>
      <c r="G54" s="176">
        <f t="shared" si="29"/>
        <v>0.79512195121951224</v>
      </c>
      <c r="H54" s="176">
        <f t="shared" si="29"/>
        <v>0.83106267029972747</v>
      </c>
      <c r="I54" s="176">
        <f t="shared" si="29"/>
        <v>0.87123064384678073</v>
      </c>
      <c r="J54" s="176">
        <f t="shared" si="29"/>
        <v>0.79472558802565929</v>
      </c>
      <c r="K54" s="176">
        <f t="shared" si="29"/>
        <v>0.7458563535911602</v>
      </c>
      <c r="L54" s="177">
        <f t="shared" si="29"/>
        <v>0.69028871391076119</v>
      </c>
      <c r="N54" s="202"/>
    </row>
    <row r="55" spans="2:21" s="116" customFormat="1" ht="13.8" customHeight="1" x14ac:dyDescent="0.65">
      <c r="B55" s="162" t="s">
        <v>93</v>
      </c>
      <c r="C55" s="160"/>
      <c r="D55" s="168"/>
      <c r="E55" s="176">
        <f>E20 / E11</f>
        <v>0.16176470588235295</v>
      </c>
      <c r="F55" s="176">
        <f t="shared" ref="F55:L55" si="30">F20 / F11</f>
        <v>0.34444444444444444</v>
      </c>
      <c r="G55" s="176">
        <f t="shared" si="30"/>
        <v>0.42894736842105263</v>
      </c>
      <c r="H55" s="176">
        <f t="shared" si="30"/>
        <v>0.45750000000000002</v>
      </c>
      <c r="I55" s="176">
        <f t="shared" si="30"/>
        <v>0.50904761904761908</v>
      </c>
      <c r="J55" s="176">
        <f t="shared" si="30"/>
        <v>0.50681818181818183</v>
      </c>
      <c r="K55" s="176">
        <f t="shared" si="30"/>
        <v>0.52826086956521734</v>
      </c>
      <c r="L55" s="177">
        <f t="shared" si="30"/>
        <v>0.54791666666666672</v>
      </c>
      <c r="N55" s="202"/>
    </row>
    <row r="56" spans="2:21" s="116" customFormat="1" ht="13.8" customHeight="1" thickBot="1" x14ac:dyDescent="0.7">
      <c r="B56" s="163" t="s">
        <v>94</v>
      </c>
      <c r="C56" s="161"/>
      <c r="D56" s="161"/>
      <c r="E56" s="178">
        <f>E11 / E45</f>
        <v>2.635658914728682</v>
      </c>
      <c r="F56" s="178">
        <f t="shared" ref="F56:L56" si="31">F11 / F45</f>
        <v>2.4161073825503356</v>
      </c>
      <c r="G56" s="178">
        <f t="shared" si="31"/>
        <v>1.8536585365853659</v>
      </c>
      <c r="H56" s="178">
        <f t="shared" si="31"/>
        <v>1.8165304268846503</v>
      </c>
      <c r="I56" s="178">
        <f t="shared" si="31"/>
        <v>1.7114914425427872</v>
      </c>
      <c r="J56" s="178">
        <f t="shared" si="31"/>
        <v>1.5680684248039916</v>
      </c>
      <c r="K56" s="178">
        <f t="shared" si="31"/>
        <v>1.4119091467157765</v>
      </c>
      <c r="L56" s="179">
        <f t="shared" si="31"/>
        <v>1.2598425196850394</v>
      </c>
      <c r="N56" s="202"/>
    </row>
    <row r="57" spans="2:21" s="116" customFormat="1" ht="15" customHeight="1" thickBot="1" x14ac:dyDescent="0.7">
      <c r="E57" s="131"/>
      <c r="F57" s="131"/>
      <c r="G57" s="131"/>
      <c r="H57" s="131"/>
      <c r="I57" s="131"/>
      <c r="J57" s="131"/>
      <c r="K57" s="131"/>
      <c r="L57" s="131"/>
      <c r="N57" s="203"/>
      <c r="O57" s="124"/>
      <c r="P57" s="124"/>
      <c r="Q57" s="124"/>
      <c r="R57" s="124"/>
      <c r="S57" s="124"/>
      <c r="T57" s="124"/>
    </row>
    <row r="58" spans="2:21" s="116" customFormat="1" ht="20.2" customHeight="1" x14ac:dyDescent="0.65">
      <c r="B58" s="29" t="s">
        <v>51</v>
      </c>
      <c r="C58" s="114"/>
      <c r="D58" s="114"/>
      <c r="E58" s="95"/>
      <c r="F58" s="95"/>
      <c r="G58" s="95"/>
      <c r="H58" s="96"/>
      <c r="I58" s="96"/>
      <c r="J58" s="96"/>
      <c r="K58" s="96"/>
      <c r="L58" s="97"/>
      <c r="N58" s="202"/>
    </row>
    <row r="59" spans="2:21" s="116" customFormat="1" ht="14.2" customHeight="1" x14ac:dyDescent="0.65">
      <c r="B59" s="216" t="s">
        <v>1</v>
      </c>
      <c r="C59" s="217"/>
      <c r="D59" s="217"/>
      <c r="E59" s="218" t="s">
        <v>2</v>
      </c>
      <c r="F59" s="218" t="s">
        <v>3</v>
      </c>
      <c r="G59" s="218" t="s">
        <v>28</v>
      </c>
      <c r="H59" s="219" t="s">
        <v>60</v>
      </c>
      <c r="I59" s="218" t="s">
        <v>61</v>
      </c>
      <c r="J59" s="218" t="s">
        <v>62</v>
      </c>
      <c r="K59" s="218" t="s">
        <v>63</v>
      </c>
      <c r="L59" s="220" t="s">
        <v>64</v>
      </c>
      <c r="N59" s="203"/>
      <c r="O59" s="124"/>
      <c r="P59" s="124"/>
      <c r="Q59" s="124"/>
      <c r="R59" s="124"/>
      <c r="S59" s="124"/>
      <c r="T59" s="124"/>
    </row>
    <row r="60" spans="2:21" s="116" customFormat="1" ht="14.2" customHeight="1" x14ac:dyDescent="0.65">
      <c r="B60" s="221"/>
      <c r="C60" s="222"/>
      <c r="D60" s="222"/>
      <c r="E60" s="223" t="s">
        <v>100</v>
      </c>
      <c r="F60" s="223" t="s">
        <v>100</v>
      </c>
      <c r="G60" s="223" t="s">
        <v>100</v>
      </c>
      <c r="H60" s="224" t="s">
        <v>101</v>
      </c>
      <c r="I60" s="223" t="s">
        <v>101</v>
      </c>
      <c r="J60" s="223" t="s">
        <v>101</v>
      </c>
      <c r="K60" s="223" t="s">
        <v>101</v>
      </c>
      <c r="L60" s="225" t="s">
        <v>101</v>
      </c>
      <c r="N60" s="203"/>
      <c r="O60" s="124"/>
      <c r="P60" s="124"/>
      <c r="Q60" s="124"/>
      <c r="R60" s="124"/>
      <c r="S60" s="124"/>
      <c r="T60" s="124"/>
    </row>
    <row r="61" spans="2:21" s="116" customFormat="1" ht="13.8" customHeight="1" x14ac:dyDescent="0.65">
      <c r="B61" s="14" t="s">
        <v>33</v>
      </c>
      <c r="C61" s="15"/>
      <c r="D61" s="15"/>
      <c r="E61" s="67"/>
      <c r="F61" s="67">
        <f t="shared" ref="F61" si="32">F18</f>
        <v>6500</v>
      </c>
      <c r="G61" s="67">
        <f t="shared" ref="G61:L61" si="33">G18</f>
        <v>8500</v>
      </c>
      <c r="H61" s="44">
        <f t="shared" si="33"/>
        <v>9500</v>
      </c>
      <c r="I61" s="44">
        <f t="shared" si="33"/>
        <v>11040</v>
      </c>
      <c r="J61" s="44">
        <f t="shared" si="33"/>
        <v>11500</v>
      </c>
      <c r="K61" s="44">
        <f t="shared" si="33"/>
        <v>12500</v>
      </c>
      <c r="L61" s="66">
        <f t="shared" si="33"/>
        <v>13500</v>
      </c>
      <c r="N61" s="202"/>
    </row>
    <row r="62" spans="2:21" s="116" customFormat="1" ht="13.8" customHeight="1" x14ac:dyDescent="0.65">
      <c r="B62" s="14" t="s">
        <v>8</v>
      </c>
      <c r="C62" s="15"/>
      <c r="D62" s="15"/>
      <c r="E62" s="67"/>
      <c r="F62" s="67">
        <f t="shared" ref="F62" si="34">-(F44-E44)</f>
        <v>-900</v>
      </c>
      <c r="G62" s="67">
        <f t="shared" ref="G62:L62" si="35">-(G44-F44)</f>
        <v>-1700</v>
      </c>
      <c r="H62" s="44">
        <f t="shared" si="35"/>
        <v>-110</v>
      </c>
      <c r="I62" s="44">
        <f t="shared" si="35"/>
        <v>-110</v>
      </c>
      <c r="J62" s="44">
        <f t="shared" si="35"/>
        <v>-110</v>
      </c>
      <c r="K62" s="44">
        <f t="shared" si="35"/>
        <v>-110</v>
      </c>
      <c r="L62" s="66">
        <f t="shared" si="35"/>
        <v>-110</v>
      </c>
      <c r="N62" s="156" t="s">
        <v>98</v>
      </c>
      <c r="O62" s="117"/>
      <c r="P62" s="117"/>
      <c r="Q62" s="118"/>
      <c r="R62" s="118"/>
      <c r="S62" s="118"/>
      <c r="T62" s="118"/>
    </row>
    <row r="63" spans="2:21" s="116" customFormat="1" ht="13.8" customHeight="1" x14ac:dyDescent="0.65">
      <c r="B63" s="14" t="s">
        <v>5</v>
      </c>
      <c r="C63" s="15"/>
      <c r="D63" s="15"/>
      <c r="E63" s="67"/>
      <c r="F63" s="67">
        <f t="shared" ref="F63" si="36">F23</f>
        <v>-1537.5</v>
      </c>
      <c r="G63" s="67">
        <f t="shared" ref="G63:L63" si="37">G23</f>
        <v>-2025</v>
      </c>
      <c r="H63" s="44">
        <f t="shared" si="37"/>
        <v>-2275</v>
      </c>
      <c r="I63" s="44">
        <f t="shared" si="37"/>
        <v>-2660</v>
      </c>
      <c r="J63" s="44">
        <f t="shared" si="37"/>
        <v>-2775</v>
      </c>
      <c r="K63" s="44">
        <f t="shared" si="37"/>
        <v>-3025</v>
      </c>
      <c r="L63" s="66">
        <f t="shared" si="37"/>
        <v>-3275</v>
      </c>
      <c r="N63" s="202"/>
    </row>
    <row r="64" spans="2:21" s="124" customFormat="1" ht="13.8" customHeight="1" x14ac:dyDescent="0.65">
      <c r="B64" s="45" t="s">
        <v>52</v>
      </c>
      <c r="C64" s="46"/>
      <c r="D64" s="46"/>
      <c r="E64" s="68"/>
      <c r="F64" s="68">
        <f t="shared" ref="F64" si="38">SUM(F61:F63)</f>
        <v>4062.5</v>
      </c>
      <c r="G64" s="68">
        <f>SUM(G61:G63)</f>
        <v>4775</v>
      </c>
      <c r="H64" s="47">
        <f t="shared" ref="H64:L64" si="39">SUM(H61:H63)</f>
        <v>7115</v>
      </c>
      <c r="I64" s="47">
        <f t="shared" si="39"/>
        <v>8270</v>
      </c>
      <c r="J64" s="47">
        <f t="shared" si="39"/>
        <v>8615</v>
      </c>
      <c r="K64" s="47">
        <f t="shared" si="39"/>
        <v>9365</v>
      </c>
      <c r="L64" s="63">
        <f t="shared" si="39"/>
        <v>10115</v>
      </c>
      <c r="N64" s="203"/>
    </row>
    <row r="65" spans="2:20" s="116" customFormat="1" ht="13.8" customHeight="1" x14ac:dyDescent="0.65">
      <c r="B65" s="14" t="s">
        <v>53</v>
      </c>
      <c r="C65" s="15"/>
      <c r="D65" s="15"/>
      <c r="E65" s="67"/>
      <c r="F65" s="67">
        <f t="shared" ref="F65" si="40">-F30</f>
        <v>-400</v>
      </c>
      <c r="G65" s="67">
        <f t="shared" ref="G65:L65" si="41">-G30</f>
        <v>-1450</v>
      </c>
      <c r="H65" s="44">
        <f t="shared" si="41"/>
        <v>-1000</v>
      </c>
      <c r="I65" s="44">
        <f t="shared" si="41"/>
        <v>-1500</v>
      </c>
      <c r="J65" s="44">
        <f t="shared" si="41"/>
        <v>-2000</v>
      </c>
      <c r="K65" s="44">
        <f t="shared" si="41"/>
        <v>-2500</v>
      </c>
      <c r="L65" s="66">
        <f t="shared" si="41"/>
        <v>-3000</v>
      </c>
      <c r="N65" s="203"/>
      <c r="O65" s="124"/>
      <c r="P65" s="124"/>
      <c r="Q65" s="124"/>
      <c r="R65" s="124"/>
      <c r="S65" s="124"/>
      <c r="T65" s="124"/>
    </row>
    <row r="66" spans="2:20" s="124" customFormat="1" ht="13.8" customHeight="1" x14ac:dyDescent="0.65">
      <c r="B66" s="45" t="s">
        <v>9</v>
      </c>
      <c r="C66" s="46"/>
      <c r="D66" s="46"/>
      <c r="E66" s="68"/>
      <c r="F66" s="68">
        <f t="shared" ref="F66" si="42">SUM(F65:F65)</f>
        <v>-400</v>
      </c>
      <c r="G66" s="68">
        <f>SUM(G65:G65)</f>
        <v>-1450</v>
      </c>
      <c r="H66" s="47">
        <f t="shared" ref="H66:L66" si="43">SUM(H65:H65)</f>
        <v>-1000</v>
      </c>
      <c r="I66" s="47">
        <f t="shared" si="43"/>
        <v>-1500</v>
      </c>
      <c r="J66" s="47">
        <f t="shared" si="43"/>
        <v>-2000</v>
      </c>
      <c r="K66" s="47">
        <f t="shared" si="43"/>
        <v>-2500</v>
      </c>
      <c r="L66" s="63">
        <f t="shared" si="43"/>
        <v>-3000</v>
      </c>
      <c r="N66" s="202"/>
      <c r="O66" s="116"/>
      <c r="P66" s="116"/>
      <c r="Q66" s="116"/>
      <c r="R66" s="116"/>
      <c r="S66" s="116"/>
      <c r="T66" s="116"/>
    </row>
    <row r="67" spans="2:20" s="116" customFormat="1" ht="13.8" customHeight="1" x14ac:dyDescent="0.65">
      <c r="B67" s="14" t="s">
        <v>75</v>
      </c>
      <c r="C67" s="15"/>
      <c r="D67" s="15"/>
      <c r="E67" s="67"/>
      <c r="F67" s="67">
        <f t="shared" ref="F67" si="44">SUM(F49,F48)-SUM(E49,E48)</f>
        <v>-2700</v>
      </c>
      <c r="G67" s="67">
        <f t="shared" ref="G67:L67" si="45">SUM(G49,G48)-SUM(F49,F48)</f>
        <v>-400</v>
      </c>
      <c r="H67" s="44">
        <f t="shared" si="45"/>
        <v>0</v>
      </c>
      <c r="I67" s="44">
        <f t="shared" si="45"/>
        <v>0</v>
      </c>
      <c r="J67" s="44">
        <f t="shared" si="45"/>
        <v>0</v>
      </c>
      <c r="K67" s="44">
        <f t="shared" si="45"/>
        <v>0</v>
      </c>
      <c r="L67" s="66">
        <f t="shared" si="45"/>
        <v>0</v>
      </c>
      <c r="N67" s="202"/>
    </row>
    <row r="68" spans="2:20" s="116" customFormat="1" ht="13.8" customHeight="1" x14ac:dyDescent="0.65">
      <c r="B68" s="14" t="s">
        <v>76</v>
      </c>
      <c r="C68" s="15"/>
      <c r="D68" s="15"/>
      <c r="E68" s="67"/>
      <c r="F68" s="67">
        <f t="shared" ref="F68" si="46">F47-E47-F24</f>
        <v>0</v>
      </c>
      <c r="G68" s="67">
        <f t="shared" ref="G68:L68" si="47">G47-F47-G24</f>
        <v>0</v>
      </c>
      <c r="H68" s="44">
        <f t="shared" si="47"/>
        <v>0</v>
      </c>
      <c r="I68" s="44">
        <f t="shared" si="47"/>
        <v>0</v>
      </c>
      <c r="J68" s="44">
        <f t="shared" si="47"/>
        <v>0</v>
      </c>
      <c r="K68" s="44">
        <f t="shared" si="47"/>
        <v>0</v>
      </c>
      <c r="L68" s="66">
        <f t="shared" si="47"/>
        <v>0</v>
      </c>
      <c r="N68" s="202"/>
    </row>
    <row r="69" spans="2:20" s="116" customFormat="1" ht="13.8" customHeight="1" x14ac:dyDescent="0.65">
      <c r="B69" s="14" t="s">
        <v>54</v>
      </c>
      <c r="C69" s="15"/>
      <c r="D69" s="15"/>
      <c r="E69" s="67"/>
      <c r="F69" s="67">
        <f t="shared" ref="F69" si="48">F21</f>
        <v>-50</v>
      </c>
      <c r="G69" s="67">
        <f t="shared" ref="G69:L69" si="49">G21</f>
        <v>-50</v>
      </c>
      <c r="H69" s="44">
        <f t="shared" si="49"/>
        <v>-50</v>
      </c>
      <c r="I69" s="44">
        <f t="shared" si="49"/>
        <v>-50</v>
      </c>
      <c r="J69" s="44">
        <f t="shared" si="49"/>
        <v>-50</v>
      </c>
      <c r="K69" s="44">
        <f t="shared" si="49"/>
        <v>-50</v>
      </c>
      <c r="L69" s="66">
        <f t="shared" si="49"/>
        <v>-50</v>
      </c>
      <c r="N69" s="202"/>
    </row>
    <row r="70" spans="2:20" s="124" customFormat="1" ht="13.8" customHeight="1" thickBot="1" x14ac:dyDescent="0.7">
      <c r="B70" s="50" t="s">
        <v>55</v>
      </c>
      <c r="C70" s="51"/>
      <c r="D70" s="51"/>
      <c r="E70" s="69"/>
      <c r="F70" s="69">
        <f t="shared" ref="F70" si="50">SUM(F67:F69)</f>
        <v>-2750</v>
      </c>
      <c r="G70" s="69">
        <f>SUM(G67:G69)</f>
        <v>-450</v>
      </c>
      <c r="H70" s="70">
        <f t="shared" ref="H70:L70" si="51">SUM(H67:H69)</f>
        <v>-50</v>
      </c>
      <c r="I70" s="70">
        <f t="shared" si="51"/>
        <v>-50</v>
      </c>
      <c r="J70" s="70">
        <f t="shared" si="51"/>
        <v>-50</v>
      </c>
      <c r="K70" s="70">
        <f t="shared" si="51"/>
        <v>-50</v>
      </c>
      <c r="L70" s="71">
        <f t="shared" si="51"/>
        <v>-50</v>
      </c>
      <c r="N70" s="203"/>
    </row>
    <row r="71" spans="2:20" s="124" customFormat="1" ht="13.8" customHeight="1" x14ac:dyDescent="0.65">
      <c r="B71" s="53" t="s">
        <v>56</v>
      </c>
      <c r="C71" s="54"/>
      <c r="D71" s="54"/>
      <c r="E71" s="172"/>
      <c r="F71" s="172">
        <f t="shared" ref="F71" si="52">F66+F64+F70</f>
        <v>912.5</v>
      </c>
      <c r="G71" s="172">
        <f>G66+G64+G70</f>
        <v>2875</v>
      </c>
      <c r="H71" s="55">
        <f t="shared" ref="H71:L71" si="53">H66+H64+H70</f>
        <v>6065</v>
      </c>
      <c r="I71" s="55">
        <f t="shared" si="53"/>
        <v>6720</v>
      </c>
      <c r="J71" s="55">
        <f t="shared" si="53"/>
        <v>6565</v>
      </c>
      <c r="K71" s="55">
        <f t="shared" si="53"/>
        <v>6815</v>
      </c>
      <c r="L71" s="58">
        <f t="shared" si="53"/>
        <v>7065</v>
      </c>
      <c r="N71" s="205"/>
      <c r="O71" s="171"/>
      <c r="P71" s="171"/>
      <c r="Q71" s="171"/>
      <c r="R71" s="171"/>
      <c r="S71" s="171"/>
      <c r="T71" s="171"/>
    </row>
    <row r="72" spans="2:20" s="116" customFormat="1" ht="15" customHeight="1" x14ac:dyDescent="0.65">
      <c r="B72" s="6" t="s">
        <v>57</v>
      </c>
      <c r="C72" s="39"/>
      <c r="D72" s="39"/>
      <c r="E72" s="180"/>
      <c r="F72" s="180">
        <f t="shared" ref="F72" si="54">E50</f>
        <v>-800</v>
      </c>
      <c r="G72" s="180">
        <f t="shared" ref="G72:L72" si="55">F50</f>
        <v>-1712.5</v>
      </c>
      <c r="H72" s="181">
        <f t="shared" si="55"/>
        <v>-4587.5</v>
      </c>
      <c r="I72" s="181">
        <f t="shared" si="55"/>
        <v>-10652.5</v>
      </c>
      <c r="J72" s="181">
        <f t="shared" si="55"/>
        <v>-17372.5</v>
      </c>
      <c r="K72" s="181">
        <f t="shared" si="55"/>
        <v>-23937.5</v>
      </c>
      <c r="L72" s="182">
        <f t="shared" si="55"/>
        <v>-30752.5</v>
      </c>
      <c r="N72" s="202"/>
    </row>
    <row r="73" spans="2:20" s="116" customFormat="1" ht="15" customHeight="1" x14ac:dyDescent="0.65">
      <c r="B73" s="9" t="s">
        <v>58</v>
      </c>
      <c r="C73" s="10"/>
      <c r="D73" s="10"/>
      <c r="E73" s="183"/>
      <c r="F73" s="183">
        <f t="shared" ref="F73" si="56">-F71</f>
        <v>-912.5</v>
      </c>
      <c r="G73" s="183">
        <f>-G71</f>
        <v>-2875</v>
      </c>
      <c r="H73" s="184">
        <f t="shared" ref="H73:L73" si="57">-H71</f>
        <v>-6065</v>
      </c>
      <c r="I73" s="184">
        <f t="shared" si="57"/>
        <v>-6720</v>
      </c>
      <c r="J73" s="184">
        <f t="shared" si="57"/>
        <v>-6565</v>
      </c>
      <c r="K73" s="184">
        <f t="shared" si="57"/>
        <v>-6815</v>
      </c>
      <c r="L73" s="185">
        <f t="shared" si="57"/>
        <v>-7065</v>
      </c>
      <c r="N73" s="202"/>
    </row>
    <row r="74" spans="2:20" s="116" customFormat="1" ht="15" customHeight="1" thickBot="1" x14ac:dyDescent="0.7">
      <c r="B74" s="40" t="s">
        <v>59</v>
      </c>
      <c r="C74" s="41"/>
      <c r="D74" s="41"/>
      <c r="E74" s="186"/>
      <c r="F74" s="186">
        <f t="shared" ref="F74" si="58">F72+F73</f>
        <v>-1712.5</v>
      </c>
      <c r="G74" s="186">
        <f>G72+G73</f>
        <v>-4587.5</v>
      </c>
      <c r="H74" s="187">
        <f t="shared" ref="H74:L74" si="59">H72+H73</f>
        <v>-10652.5</v>
      </c>
      <c r="I74" s="187">
        <f t="shared" si="59"/>
        <v>-17372.5</v>
      </c>
      <c r="J74" s="187">
        <f t="shared" si="59"/>
        <v>-23937.5</v>
      </c>
      <c r="K74" s="187">
        <f t="shared" si="59"/>
        <v>-30752.5</v>
      </c>
      <c r="L74" s="188">
        <f t="shared" si="59"/>
        <v>-37817.5</v>
      </c>
      <c r="N74" s="202"/>
    </row>
    <row r="75" spans="2:20" s="126" customFormat="1" ht="15" customHeight="1" thickBot="1" x14ac:dyDescent="0.7">
      <c r="B75" s="42"/>
      <c r="C75" s="42"/>
      <c r="D75" s="42"/>
      <c r="E75" s="81"/>
      <c r="F75" s="81"/>
      <c r="G75" s="81"/>
      <c r="H75" s="132"/>
      <c r="I75" s="132"/>
      <c r="J75" s="132"/>
      <c r="K75" s="132"/>
      <c r="L75" s="132"/>
      <c r="N75" s="203"/>
      <c r="O75" s="124"/>
      <c r="P75" s="124"/>
      <c r="Q75" s="124"/>
      <c r="R75" s="124"/>
      <c r="S75" s="124"/>
      <c r="T75" s="124"/>
    </row>
    <row r="76" spans="2:20" ht="20.25" customHeight="1" x14ac:dyDescent="0.65">
      <c r="B76" s="29" t="s">
        <v>0</v>
      </c>
      <c r="C76" s="133"/>
      <c r="D76" s="133"/>
      <c r="E76" s="189"/>
      <c r="F76" s="189"/>
      <c r="G76" s="189"/>
      <c r="H76" s="189"/>
      <c r="I76" s="189"/>
      <c r="J76" s="189"/>
      <c r="K76" s="189"/>
      <c r="L76" s="190"/>
      <c r="N76" s="202"/>
      <c r="O76" s="116"/>
      <c r="P76" s="116"/>
      <c r="Q76" s="116"/>
      <c r="R76" s="116"/>
      <c r="S76" s="116"/>
      <c r="T76" s="116"/>
    </row>
    <row r="77" spans="2:20" ht="13.8" customHeight="1" x14ac:dyDescent="0.65">
      <c r="B77" s="216" t="s">
        <v>1</v>
      </c>
      <c r="C77" s="217"/>
      <c r="D77" s="217"/>
      <c r="E77" s="218" t="s">
        <v>2</v>
      </c>
      <c r="F77" s="218" t="s">
        <v>3</v>
      </c>
      <c r="G77" s="218" t="s">
        <v>28</v>
      </c>
      <c r="H77" s="219" t="s">
        <v>60</v>
      </c>
      <c r="I77" s="218" t="s">
        <v>61</v>
      </c>
      <c r="J77" s="218" t="s">
        <v>62</v>
      </c>
      <c r="K77" s="218" t="s">
        <v>63</v>
      </c>
      <c r="L77" s="220" t="s">
        <v>64</v>
      </c>
      <c r="N77" s="203"/>
      <c r="O77" s="124"/>
      <c r="P77" s="124"/>
      <c r="Q77" s="124"/>
      <c r="R77" s="124"/>
      <c r="S77" s="124"/>
      <c r="T77" s="124"/>
    </row>
    <row r="78" spans="2:20" ht="13.8" customHeight="1" x14ac:dyDescent="0.65">
      <c r="B78" s="221"/>
      <c r="C78" s="222"/>
      <c r="D78" s="222"/>
      <c r="E78" s="223" t="s">
        <v>100</v>
      </c>
      <c r="F78" s="223" t="s">
        <v>100</v>
      </c>
      <c r="G78" s="223" t="s">
        <v>100</v>
      </c>
      <c r="H78" s="224" t="s">
        <v>101</v>
      </c>
      <c r="I78" s="223" t="s">
        <v>101</v>
      </c>
      <c r="J78" s="223" t="s">
        <v>101</v>
      </c>
      <c r="K78" s="223" t="s">
        <v>101</v>
      </c>
      <c r="L78" s="225" t="s">
        <v>101</v>
      </c>
      <c r="N78" s="203"/>
      <c r="O78" s="124"/>
      <c r="P78" s="124"/>
      <c r="Q78" s="124"/>
      <c r="R78" s="124"/>
      <c r="S78" s="124"/>
      <c r="T78" s="124"/>
    </row>
    <row r="79" spans="2:20" ht="13.8" customHeight="1" x14ac:dyDescent="0.65">
      <c r="B79" s="134" t="s">
        <v>4</v>
      </c>
      <c r="C79" s="135"/>
      <c r="D79" s="135"/>
      <c r="E79" s="136"/>
      <c r="F79" s="136">
        <f>F20</f>
        <v>6200</v>
      </c>
      <c r="G79" s="137">
        <f t="shared" ref="G79:L79" si="60">G20</f>
        <v>8150</v>
      </c>
      <c r="H79" s="67">
        <f t="shared" si="60"/>
        <v>9150</v>
      </c>
      <c r="I79" s="67">
        <f t="shared" si="60"/>
        <v>10690</v>
      </c>
      <c r="J79" s="67">
        <f t="shared" si="60"/>
        <v>11150</v>
      </c>
      <c r="K79" s="67">
        <f t="shared" si="60"/>
        <v>12150</v>
      </c>
      <c r="L79" s="77">
        <f t="shared" si="60"/>
        <v>13150</v>
      </c>
    </row>
    <row r="80" spans="2:20" ht="13.8" customHeight="1" x14ac:dyDescent="0.65">
      <c r="B80" s="2" t="s">
        <v>5</v>
      </c>
      <c r="C80" s="3"/>
      <c r="D80" s="3"/>
      <c r="E80" s="72"/>
      <c r="F80" s="72">
        <f>-$C$23 * F79</f>
        <v>-1550</v>
      </c>
      <c r="G80" s="67">
        <f t="shared" ref="G80:L80" si="61">-$C$23 * G79</f>
        <v>-2037.5</v>
      </c>
      <c r="H80" s="67">
        <f t="shared" si="61"/>
        <v>-2287.5</v>
      </c>
      <c r="I80" s="67">
        <f t="shared" si="61"/>
        <v>-2672.5</v>
      </c>
      <c r="J80" s="67">
        <f t="shared" si="61"/>
        <v>-2787.5</v>
      </c>
      <c r="K80" s="67">
        <f t="shared" si="61"/>
        <v>-3037.5</v>
      </c>
      <c r="L80" s="77">
        <f t="shared" si="61"/>
        <v>-3287.5</v>
      </c>
      <c r="N80" s="156" t="s">
        <v>99</v>
      </c>
      <c r="O80" s="117"/>
      <c r="P80" s="117"/>
      <c r="Q80" s="118"/>
      <c r="R80" s="118"/>
      <c r="S80" s="118"/>
      <c r="T80" s="118"/>
    </row>
    <row r="81" spans="2:20" s="143" customFormat="1" ht="13.8" customHeight="1" x14ac:dyDescent="0.65">
      <c r="B81" s="157" t="s">
        <v>6</v>
      </c>
      <c r="C81" s="158"/>
      <c r="D81" s="158"/>
      <c r="E81" s="159"/>
      <c r="F81" s="159">
        <f t="shared" ref="F81:G81" si="62">+F79 + F80</f>
        <v>4650</v>
      </c>
      <c r="G81" s="68">
        <f t="shared" si="62"/>
        <v>6112.5</v>
      </c>
      <c r="H81" s="68">
        <f>+H79 + H80</f>
        <v>6862.5</v>
      </c>
      <c r="I81" s="68">
        <f>+I79 + I80</f>
        <v>8017.5</v>
      </c>
      <c r="J81" s="68">
        <f>+J79 + J80</f>
        <v>8362.5</v>
      </c>
      <c r="K81" s="68">
        <f>+K79 + K80</f>
        <v>9112.5</v>
      </c>
      <c r="L81" s="110">
        <f>+L79 + L80</f>
        <v>9862.5</v>
      </c>
      <c r="N81" s="202"/>
      <c r="O81" s="116"/>
      <c r="P81" s="116"/>
      <c r="Q81" s="116"/>
      <c r="R81" s="116"/>
      <c r="S81" s="116"/>
      <c r="T81" s="116"/>
    </row>
    <row r="82" spans="2:20" ht="13.8" customHeight="1" x14ac:dyDescent="0.65">
      <c r="B82" s="2" t="s">
        <v>7</v>
      </c>
      <c r="C82" s="3"/>
      <c r="D82" s="3"/>
      <c r="E82" s="72"/>
      <c r="F82" s="72">
        <f t="shared" ref="F82:L82" si="63">-F19</f>
        <v>300</v>
      </c>
      <c r="G82" s="67">
        <f t="shared" si="63"/>
        <v>350</v>
      </c>
      <c r="H82" s="67">
        <f t="shared" si="63"/>
        <v>350</v>
      </c>
      <c r="I82" s="67">
        <f t="shared" si="63"/>
        <v>350</v>
      </c>
      <c r="J82" s="67">
        <f t="shared" si="63"/>
        <v>350</v>
      </c>
      <c r="K82" s="67">
        <f t="shared" si="63"/>
        <v>350</v>
      </c>
      <c r="L82" s="77">
        <f t="shared" si="63"/>
        <v>350</v>
      </c>
      <c r="N82" s="28" t="str">
        <f>B104</f>
        <v>Explicit Forecast Period</v>
      </c>
      <c r="O82" s="116">
        <f>L104</f>
        <v>27797.721260853046</v>
      </c>
      <c r="P82" s="124"/>
      <c r="Q82" s="124"/>
      <c r="R82" s="124"/>
      <c r="S82" s="124"/>
      <c r="T82" s="124"/>
    </row>
    <row r="83" spans="2:20" ht="13.8" customHeight="1" x14ac:dyDescent="0.65">
      <c r="B83" s="2" t="s">
        <v>8</v>
      </c>
      <c r="C83" s="3"/>
      <c r="D83" s="3"/>
      <c r="E83" s="72"/>
      <c r="F83" s="72">
        <f t="shared" ref="F83:L83" si="64">E44-F44</f>
        <v>-900</v>
      </c>
      <c r="G83" s="67">
        <f t="shared" si="64"/>
        <v>-1700</v>
      </c>
      <c r="H83" s="67">
        <f t="shared" si="64"/>
        <v>-110</v>
      </c>
      <c r="I83" s="67">
        <f t="shared" si="64"/>
        <v>-110</v>
      </c>
      <c r="J83" s="67">
        <f t="shared" si="64"/>
        <v>-110</v>
      </c>
      <c r="K83" s="67">
        <f t="shared" si="64"/>
        <v>-110</v>
      </c>
      <c r="L83" s="77">
        <f t="shared" si="64"/>
        <v>-110</v>
      </c>
      <c r="N83" s="28" t="str">
        <f t="shared" ref="N83:N86" si="65">B105</f>
        <v>Terminal Value</v>
      </c>
      <c r="O83" s="116">
        <f t="shared" ref="O83:O86" si="66">L105</f>
        <v>72481.584117348873</v>
      </c>
      <c r="P83" s="124"/>
      <c r="Q83" s="124"/>
      <c r="R83" s="124"/>
      <c r="S83" s="124"/>
      <c r="T83" s="124"/>
    </row>
    <row r="84" spans="2:20" ht="13.8" customHeight="1" thickBot="1" x14ac:dyDescent="0.7">
      <c r="B84" s="4" t="s">
        <v>9</v>
      </c>
      <c r="C84" s="5"/>
      <c r="D84" s="5"/>
      <c r="E84" s="73"/>
      <c r="F84" s="73">
        <f t="shared" ref="F84:L84" si="67">-F30</f>
        <v>-400</v>
      </c>
      <c r="G84" s="78">
        <f t="shared" si="67"/>
        <v>-1450</v>
      </c>
      <c r="H84" s="78">
        <f t="shared" si="67"/>
        <v>-1000</v>
      </c>
      <c r="I84" s="78">
        <f t="shared" si="67"/>
        <v>-1500</v>
      </c>
      <c r="J84" s="78">
        <f t="shared" si="67"/>
        <v>-2000</v>
      </c>
      <c r="K84" s="78">
        <f t="shared" si="67"/>
        <v>-2500</v>
      </c>
      <c r="L84" s="83">
        <f t="shared" si="67"/>
        <v>-3000</v>
      </c>
      <c r="N84" s="28" t="str">
        <f t="shared" si="65"/>
        <v>Enterprise value</v>
      </c>
      <c r="O84" s="116">
        <f t="shared" si="66"/>
        <v>100279.30537820191</v>
      </c>
      <c r="P84" s="116"/>
      <c r="Q84" s="116"/>
    </row>
    <row r="85" spans="2:20" ht="13.8" customHeight="1" thickBot="1" x14ac:dyDescent="0.7">
      <c r="B85" s="138" t="s">
        <v>10</v>
      </c>
      <c r="C85" s="139"/>
      <c r="D85" s="139"/>
      <c r="E85" s="140"/>
      <c r="F85" s="140">
        <f t="shared" ref="F85:G85" si="68">SUM( F81:F84)</f>
        <v>3650</v>
      </c>
      <c r="G85" s="141">
        <f t="shared" si="68"/>
        <v>3312.5</v>
      </c>
      <c r="H85" s="141">
        <f t="shared" ref="H85:L85" si="69">SUM( H81:H84)</f>
        <v>6102.5</v>
      </c>
      <c r="I85" s="141">
        <f t="shared" si="69"/>
        <v>6757.5</v>
      </c>
      <c r="J85" s="141">
        <f t="shared" si="69"/>
        <v>6602.5</v>
      </c>
      <c r="K85" s="141">
        <f t="shared" si="69"/>
        <v>6852.5</v>
      </c>
      <c r="L85" s="142">
        <f t="shared" si="69"/>
        <v>7102.5</v>
      </c>
      <c r="N85" s="28" t="s">
        <v>49</v>
      </c>
      <c r="O85" s="116">
        <f t="shared" si="66"/>
        <v>1687.5</v>
      </c>
      <c r="P85" s="116"/>
      <c r="Q85" s="116"/>
    </row>
    <row r="86" spans="2:20" ht="13.8" customHeight="1" x14ac:dyDescent="0.65">
      <c r="B86" s="6" t="s">
        <v>11</v>
      </c>
      <c r="C86" s="7"/>
      <c r="D86" s="8"/>
      <c r="E86" s="191"/>
      <c r="F86" s="191"/>
      <c r="G86" s="191"/>
      <c r="H86" s="191">
        <v>0.5</v>
      </c>
      <c r="I86" s="191">
        <v>1.5</v>
      </c>
      <c r="J86" s="191">
        <v>2.5</v>
      </c>
      <c r="K86" s="191">
        <v>3.5</v>
      </c>
      <c r="L86" s="192">
        <v>4.5</v>
      </c>
      <c r="N86" s="28" t="str">
        <f t="shared" si="65"/>
        <v>Equity value</v>
      </c>
      <c r="O86" s="116">
        <f t="shared" si="66"/>
        <v>101966.80537820191</v>
      </c>
      <c r="P86" s="116"/>
      <c r="Q86" s="116"/>
    </row>
    <row r="87" spans="2:20" ht="13.8" customHeight="1" x14ac:dyDescent="0.65">
      <c r="B87" s="9" t="s">
        <v>12</v>
      </c>
      <c r="C87" s="10"/>
      <c r="D87" s="11"/>
      <c r="E87" s="193"/>
      <c r="F87" s="193"/>
      <c r="G87" s="193"/>
      <c r="H87" s="193">
        <f>1/(1+$L$96)^H86</f>
        <v>0.99503719020998926</v>
      </c>
      <c r="I87" s="193">
        <f>1/(1+$L$97)^I86</f>
        <v>0.89097263763831136</v>
      </c>
      <c r="J87" s="193">
        <f>1/(1+$L$97)^J86</f>
        <v>0.82497466447991774</v>
      </c>
      <c r="K87" s="193">
        <f>1/(1+$L$97)^K86</f>
        <v>0.76386543007399788</v>
      </c>
      <c r="L87" s="194">
        <f>1/(1+$L$97)^L86</f>
        <v>0.70728280562407209</v>
      </c>
      <c r="N87" s="28"/>
      <c r="O87" s="116"/>
      <c r="P87" s="116"/>
      <c r="Q87" s="116"/>
    </row>
    <row r="88" spans="2:20" s="143" customFormat="1" ht="13.8" customHeight="1" thickBot="1" x14ac:dyDescent="0.7">
      <c r="B88" s="20" t="s">
        <v>13</v>
      </c>
      <c r="C88" s="21"/>
      <c r="D88" s="21"/>
      <c r="E88" s="74"/>
      <c r="F88" s="74"/>
      <c r="G88" s="74"/>
      <c r="H88" s="75">
        <f>H85*H87</f>
        <v>6072.2144532564598</v>
      </c>
      <c r="I88" s="75">
        <f>I85*I87</f>
        <v>6020.7475988408887</v>
      </c>
      <c r="J88" s="75">
        <f>J85*J87</f>
        <v>5446.8952222286571</v>
      </c>
      <c r="K88" s="75">
        <f>K85*K87</f>
        <v>5234.3878595820706</v>
      </c>
      <c r="L88" s="76">
        <f>L85*L87</f>
        <v>5023.4761269449718</v>
      </c>
      <c r="N88" s="28"/>
      <c r="O88" s="124"/>
      <c r="P88" s="124"/>
      <c r="Q88" s="124"/>
      <c r="R88" s="124"/>
      <c r="S88" s="124"/>
      <c r="T88" s="124"/>
    </row>
    <row r="89" spans="2:20" ht="13.8" customHeight="1" thickBot="1" x14ac:dyDescent="0.7">
      <c r="B89" s="144" t="s">
        <v>14</v>
      </c>
      <c r="C89" s="145"/>
      <c r="D89" s="145"/>
      <c r="E89" s="146"/>
      <c r="F89" s="146"/>
      <c r="G89" s="146"/>
      <c r="H89" s="147"/>
      <c r="I89" s="147"/>
      <c r="J89" s="147"/>
      <c r="K89" s="147"/>
      <c r="L89" s="148">
        <f>SUM(H88:L88)</f>
        <v>27797.721260853046</v>
      </c>
      <c r="N89" s="28"/>
      <c r="O89" s="171"/>
      <c r="P89" s="171"/>
      <c r="Q89" s="171"/>
      <c r="R89" s="171"/>
      <c r="S89" s="171"/>
      <c r="T89" s="171"/>
    </row>
    <row r="90" spans="2:20" ht="18.399999999999999" thickBot="1" x14ac:dyDescent="0.7">
      <c r="N90" s="202"/>
      <c r="O90" s="116"/>
      <c r="P90" s="116"/>
      <c r="Q90" s="116"/>
      <c r="R90" s="116"/>
      <c r="S90" s="116"/>
      <c r="T90" s="116"/>
    </row>
    <row r="91" spans="2:20" ht="20.25" customHeight="1" x14ac:dyDescent="0.65">
      <c r="B91" s="29" t="s">
        <v>15</v>
      </c>
      <c r="C91" s="114"/>
      <c r="D91" s="114"/>
      <c r="E91" s="95"/>
      <c r="F91" s="95"/>
      <c r="G91" s="95"/>
      <c r="H91" s="95"/>
      <c r="I91" s="95"/>
      <c r="J91" s="95"/>
      <c r="K91" s="95"/>
      <c r="L91" s="105"/>
      <c r="N91" s="202"/>
      <c r="O91" s="116"/>
      <c r="P91" s="116"/>
      <c r="Q91" s="116"/>
      <c r="R91" s="116"/>
      <c r="S91" s="116"/>
      <c r="T91" s="116"/>
    </row>
    <row r="92" spans="2:20" ht="14.25" customHeight="1" x14ac:dyDescent="0.65">
      <c r="B92" s="99" t="s">
        <v>1</v>
      </c>
      <c r="C92" s="100"/>
      <c r="D92" s="100"/>
      <c r="E92" s="101"/>
      <c r="F92" s="101"/>
      <c r="G92" s="101"/>
      <c r="H92" s="101"/>
      <c r="I92" s="101"/>
      <c r="J92" s="101"/>
      <c r="K92" s="101"/>
      <c r="L92" s="149">
        <v>44926</v>
      </c>
      <c r="N92" s="202"/>
      <c r="O92" s="116"/>
      <c r="P92" s="116"/>
      <c r="Q92" s="116"/>
      <c r="R92" s="116"/>
      <c r="S92" s="116"/>
      <c r="T92" s="116"/>
    </row>
    <row r="93" spans="2:20" ht="13.9" customHeight="1" x14ac:dyDescent="0.65">
      <c r="B93" s="14" t="s">
        <v>16</v>
      </c>
      <c r="C93" s="15"/>
      <c r="D93" s="15"/>
      <c r="E93" s="67"/>
      <c r="F93" s="67"/>
      <c r="G93" s="67"/>
      <c r="H93" s="67"/>
      <c r="I93" s="67"/>
      <c r="J93" s="67"/>
      <c r="K93" s="67"/>
      <c r="L93" s="77">
        <f>L85</f>
        <v>7102.5</v>
      </c>
      <c r="N93" s="203"/>
      <c r="O93" s="124"/>
      <c r="P93" s="124"/>
      <c r="Q93" s="124"/>
      <c r="R93" s="124"/>
      <c r="S93" s="124"/>
      <c r="T93" s="124"/>
    </row>
    <row r="94" spans="2:20" ht="13.9" customHeight="1" thickBot="1" x14ac:dyDescent="0.7">
      <c r="B94" s="18" t="s">
        <v>17</v>
      </c>
      <c r="C94" s="19"/>
      <c r="D94" s="19"/>
      <c r="E94" s="78"/>
      <c r="F94" s="78"/>
      <c r="G94" s="78"/>
      <c r="H94" s="78"/>
      <c r="I94" s="78"/>
      <c r="J94" s="78"/>
      <c r="K94" s="78"/>
      <c r="L94" s="79">
        <v>0.01</v>
      </c>
      <c r="N94" s="202"/>
      <c r="O94" s="116"/>
      <c r="P94" s="116"/>
      <c r="Q94" s="116"/>
      <c r="R94" s="116"/>
      <c r="S94" s="116"/>
      <c r="T94" s="116"/>
    </row>
    <row r="95" spans="2:20" ht="13.9" customHeight="1" thickBot="1" x14ac:dyDescent="0.7">
      <c r="B95" s="150" t="s">
        <v>18</v>
      </c>
      <c r="C95" s="151"/>
      <c r="D95" s="151"/>
      <c r="E95" s="147"/>
      <c r="F95" s="147"/>
      <c r="G95" s="147"/>
      <c r="H95" s="147"/>
      <c r="I95" s="147"/>
      <c r="J95" s="147"/>
      <c r="K95" s="147"/>
      <c r="L95" s="148">
        <f>L93*(1+L94)</f>
        <v>7173.5249999999996</v>
      </c>
      <c r="N95" s="203"/>
      <c r="O95" s="124"/>
      <c r="P95" s="124"/>
      <c r="Q95" s="124"/>
      <c r="R95" s="124"/>
      <c r="S95" s="124"/>
      <c r="T95" s="124"/>
    </row>
    <row r="96" spans="2:20" ht="13.9" customHeight="1" x14ac:dyDescent="0.65">
      <c r="B96" s="16" t="s">
        <v>19</v>
      </c>
      <c r="C96" s="17"/>
      <c r="D96" s="17"/>
      <c r="E96" s="80"/>
      <c r="F96" s="80"/>
      <c r="G96" s="80"/>
      <c r="H96" s="80"/>
      <c r="I96" s="80"/>
      <c r="J96" s="80"/>
      <c r="K96" s="80"/>
      <c r="L96" s="111">
        <v>0.01</v>
      </c>
    </row>
    <row r="97" spans="2:16" ht="13.9" customHeight="1" thickBot="1" x14ac:dyDescent="0.7">
      <c r="B97" s="18" t="s">
        <v>20</v>
      </c>
      <c r="C97" s="19"/>
      <c r="D97" s="19"/>
      <c r="E97" s="78"/>
      <c r="F97" s="78"/>
      <c r="G97" s="78"/>
      <c r="H97" s="78"/>
      <c r="I97" s="78"/>
      <c r="J97" s="78"/>
      <c r="K97" s="78"/>
      <c r="L97" s="112">
        <v>0.08</v>
      </c>
    </row>
    <row r="98" spans="2:16" ht="13.9" customHeight="1" thickBot="1" x14ac:dyDescent="0.7">
      <c r="B98" s="150" t="s">
        <v>21</v>
      </c>
      <c r="C98" s="151"/>
      <c r="D98" s="151"/>
      <c r="E98" s="147"/>
      <c r="F98" s="147"/>
      <c r="G98" s="147"/>
      <c r="H98" s="147"/>
      <c r="I98" s="147"/>
      <c r="J98" s="147"/>
      <c r="K98" s="147"/>
      <c r="L98" s="148">
        <f>L95/(L97-L96)</f>
        <v>102478.92857142855</v>
      </c>
    </row>
    <row r="99" spans="2:16" ht="13.9" customHeight="1" thickBot="1" x14ac:dyDescent="0.7">
      <c r="B99" s="27" t="s">
        <v>22</v>
      </c>
      <c r="C99" s="28"/>
      <c r="D99" s="28"/>
      <c r="E99" s="81"/>
      <c r="F99" s="81"/>
      <c r="G99" s="81"/>
      <c r="H99" s="81"/>
      <c r="I99" s="81"/>
      <c r="J99" s="81"/>
      <c r="K99" s="81"/>
      <c r="L99" s="82">
        <f>L87</f>
        <v>0.70728280562407209</v>
      </c>
      <c r="N99" s="116" t="str">
        <f>B109</f>
        <v>Implied EV/EBITDA Multiples</v>
      </c>
      <c r="O99" s="116" t="str">
        <f>B110</f>
        <v>FY23</v>
      </c>
      <c r="P99" s="208">
        <f>L110</f>
        <v>11.797565338611991</v>
      </c>
    </row>
    <row r="100" spans="2:16" ht="13.9" customHeight="1" thickBot="1" x14ac:dyDescent="0.7">
      <c r="B100" s="150" t="s">
        <v>77</v>
      </c>
      <c r="C100" s="151"/>
      <c r="D100" s="151"/>
      <c r="E100" s="147"/>
      <c r="F100" s="147"/>
      <c r="G100" s="147"/>
      <c r="H100" s="147"/>
      <c r="I100" s="147"/>
      <c r="J100" s="147"/>
      <c r="K100" s="147"/>
      <c r="L100" s="148">
        <f>L98*L99</f>
        <v>72481.584117348873</v>
      </c>
      <c r="N100" s="113"/>
      <c r="O100" s="116" t="str">
        <f>B111</f>
        <v>FC24</v>
      </c>
      <c r="P100" s="208">
        <f>L111</f>
        <v>10.555716355600202</v>
      </c>
    </row>
    <row r="101" spans="2:16" ht="18.399999999999999" thickBot="1" x14ac:dyDescent="0.7">
      <c r="B101" s="152"/>
      <c r="C101" s="152"/>
      <c r="D101" s="152"/>
      <c r="N101" s="116" t="str">
        <f>B112</f>
        <v>Implied EV/EBIT Multiples</v>
      </c>
      <c r="O101" s="116" t="str">
        <f>B113</f>
        <v>FY23</v>
      </c>
      <c r="P101" s="208">
        <f>L113</f>
        <v>12.304209248859131</v>
      </c>
    </row>
    <row r="102" spans="2:16" ht="20.100000000000001" customHeight="1" x14ac:dyDescent="0.65">
      <c r="B102" s="29" t="s">
        <v>81</v>
      </c>
      <c r="C102" s="114"/>
      <c r="D102" s="114"/>
      <c r="E102" s="95"/>
      <c r="F102" s="95"/>
      <c r="G102" s="95"/>
      <c r="H102" s="95"/>
      <c r="I102" s="95"/>
      <c r="J102" s="95"/>
      <c r="K102" s="95"/>
      <c r="L102" s="105"/>
      <c r="N102" s="116"/>
      <c r="O102" s="116" t="str">
        <f>B114</f>
        <v>FC24</v>
      </c>
      <c r="P102" s="208">
        <f>L114</f>
        <v>10.959486926579444</v>
      </c>
    </row>
    <row r="103" spans="2:16" ht="14.1" customHeight="1" x14ac:dyDescent="0.65">
      <c r="B103" s="99" t="s">
        <v>1</v>
      </c>
      <c r="C103" s="102"/>
      <c r="D103" s="102"/>
      <c r="E103" s="102"/>
      <c r="F103" s="102"/>
      <c r="G103" s="102"/>
      <c r="H103" s="102"/>
      <c r="I103" s="102"/>
      <c r="J103" s="102"/>
      <c r="K103" s="102"/>
      <c r="L103" s="149">
        <v>44926</v>
      </c>
    </row>
    <row r="104" spans="2:16" ht="13.8" customHeight="1" x14ac:dyDescent="0.65">
      <c r="B104" s="14" t="s">
        <v>23</v>
      </c>
      <c r="C104" s="15"/>
      <c r="D104" s="15"/>
      <c r="E104" s="67"/>
      <c r="F104" s="67"/>
      <c r="G104" s="67"/>
      <c r="H104" s="67"/>
      <c r="I104" s="67"/>
      <c r="J104" s="67"/>
      <c r="K104" s="67"/>
      <c r="L104" s="77">
        <f>L89</f>
        <v>27797.721260853046</v>
      </c>
    </row>
    <row r="105" spans="2:16" ht="13.8" customHeight="1" x14ac:dyDescent="0.65">
      <c r="B105" s="14" t="s">
        <v>24</v>
      </c>
      <c r="C105" s="15"/>
      <c r="D105" s="15"/>
      <c r="E105" s="67"/>
      <c r="F105" s="67"/>
      <c r="G105" s="67"/>
      <c r="H105" s="67"/>
      <c r="I105" s="67"/>
      <c r="J105" s="67"/>
      <c r="K105" s="67"/>
      <c r="L105" s="77">
        <f>L100</f>
        <v>72481.584117348873</v>
      </c>
    </row>
    <row r="106" spans="2:16" s="143" customFormat="1" ht="13.8" customHeight="1" x14ac:dyDescent="0.65">
      <c r="B106" s="45" t="s">
        <v>25</v>
      </c>
      <c r="C106" s="46"/>
      <c r="D106" s="46"/>
      <c r="E106" s="68"/>
      <c r="F106" s="68"/>
      <c r="G106" s="68"/>
      <c r="H106" s="68"/>
      <c r="I106" s="68"/>
      <c r="J106" s="68"/>
      <c r="K106" s="68"/>
      <c r="L106" s="110">
        <f>L104+L105</f>
        <v>100279.30537820191</v>
      </c>
      <c r="N106" s="206"/>
    </row>
    <row r="107" spans="2:16" ht="13.8" customHeight="1" x14ac:dyDescent="0.65">
      <c r="B107" s="14" t="s">
        <v>88</v>
      </c>
      <c r="C107" s="15"/>
      <c r="D107" s="15"/>
      <c r="E107" s="67"/>
      <c r="F107" s="67"/>
      <c r="G107" s="67"/>
      <c r="H107" s="67"/>
      <c r="I107" s="67"/>
      <c r="J107" s="67"/>
      <c r="K107" s="67"/>
      <c r="L107" s="77">
        <f>-G51</f>
        <v>1687.5</v>
      </c>
    </row>
    <row r="108" spans="2:16" s="143" customFormat="1" ht="13.8" customHeight="1" x14ac:dyDescent="0.65">
      <c r="B108" s="50" t="s">
        <v>89</v>
      </c>
      <c r="C108" s="51"/>
      <c r="D108" s="51"/>
      <c r="E108" s="69"/>
      <c r="F108" s="69"/>
      <c r="G108" s="69"/>
      <c r="H108" s="69"/>
      <c r="I108" s="69"/>
      <c r="J108" s="69"/>
      <c r="K108" s="69"/>
      <c r="L108" s="155">
        <f>L106+L107</f>
        <v>101966.80537820191</v>
      </c>
      <c r="N108" s="206"/>
    </row>
    <row r="109" spans="2:16" s="22" customFormat="1" ht="12.4" customHeight="1" x14ac:dyDescent="0.65">
      <c r="B109" s="153" t="s">
        <v>90</v>
      </c>
      <c r="C109" s="154"/>
      <c r="D109" s="154"/>
      <c r="E109" s="195"/>
      <c r="F109" s="195"/>
      <c r="G109" s="195"/>
      <c r="H109" s="195"/>
      <c r="I109" s="195"/>
      <c r="J109" s="195"/>
      <c r="K109" s="195"/>
      <c r="L109" s="196"/>
      <c r="N109" s="207"/>
    </row>
    <row r="110" spans="2:16" s="22" customFormat="1" ht="12.4" customHeight="1" x14ac:dyDescent="0.65">
      <c r="B110" s="23" t="s">
        <v>28</v>
      </c>
      <c r="C110" s="24"/>
      <c r="D110" s="24"/>
      <c r="E110" s="197"/>
      <c r="F110" s="197"/>
      <c r="G110" s="197"/>
      <c r="H110" s="197"/>
      <c r="I110" s="197"/>
      <c r="J110" s="197"/>
      <c r="K110" s="197"/>
      <c r="L110" s="198">
        <f>L106/G18</f>
        <v>11.797565338611991</v>
      </c>
      <c r="N110" s="207"/>
    </row>
    <row r="111" spans="2:16" s="22" customFormat="1" ht="12.4" customHeight="1" x14ac:dyDescent="0.65">
      <c r="B111" s="23" t="s">
        <v>70</v>
      </c>
      <c r="C111" s="24"/>
      <c r="D111" s="24"/>
      <c r="E111" s="197"/>
      <c r="F111" s="197"/>
      <c r="G111" s="197"/>
      <c r="H111" s="197"/>
      <c r="I111" s="197"/>
      <c r="J111" s="197"/>
      <c r="K111" s="197"/>
      <c r="L111" s="198">
        <f>L106/H18</f>
        <v>10.555716355600202</v>
      </c>
      <c r="N111" s="207"/>
    </row>
    <row r="112" spans="2:16" s="22" customFormat="1" ht="12.4" customHeight="1" x14ac:dyDescent="0.65">
      <c r="B112" s="153" t="s">
        <v>26</v>
      </c>
      <c r="C112" s="154"/>
      <c r="D112" s="154"/>
      <c r="E112" s="195"/>
      <c r="F112" s="195"/>
      <c r="G112" s="195"/>
      <c r="H112" s="195"/>
      <c r="I112" s="195"/>
      <c r="J112" s="195"/>
      <c r="K112" s="195"/>
      <c r="L112" s="196"/>
      <c r="N112" s="207"/>
    </row>
    <row r="113" spans="2:20" s="22" customFormat="1" ht="12.4" customHeight="1" x14ac:dyDescent="0.65">
      <c r="B113" s="23" t="s">
        <v>28</v>
      </c>
      <c r="C113" s="24"/>
      <c r="D113" s="24"/>
      <c r="E113" s="197"/>
      <c r="F113" s="197"/>
      <c r="G113" s="197"/>
      <c r="H113" s="197"/>
      <c r="I113" s="197"/>
      <c r="J113" s="197"/>
      <c r="K113" s="197"/>
      <c r="L113" s="198">
        <f>L106/G79</f>
        <v>12.304209248859131</v>
      </c>
      <c r="N113" s="207"/>
    </row>
    <row r="114" spans="2:20" s="22" customFormat="1" ht="12.4" customHeight="1" thickBot="1" x14ac:dyDescent="0.7">
      <c r="B114" s="25" t="s">
        <v>70</v>
      </c>
      <c r="C114" s="26"/>
      <c r="D114" s="26"/>
      <c r="E114" s="199"/>
      <c r="F114" s="199"/>
      <c r="G114" s="199"/>
      <c r="H114" s="199"/>
      <c r="I114" s="199"/>
      <c r="J114" s="199"/>
      <c r="K114" s="199"/>
      <c r="L114" s="200">
        <f>L106/H79</f>
        <v>10.959486926579444</v>
      </c>
      <c r="N114" s="207"/>
    </row>
    <row r="115" spans="2:20" x14ac:dyDescent="0.65"/>
    <row r="116" spans="2:20" ht="13.9" customHeight="1" x14ac:dyDescent="0.65">
      <c r="B116" s="277" t="s">
        <v>147</v>
      </c>
      <c r="C116" s="278"/>
      <c r="D116" s="278"/>
      <c r="E116" s="279"/>
      <c r="F116" s="279">
        <f t="shared" ref="F116:L116" si="70">F52-F45</f>
        <v>0</v>
      </c>
      <c r="G116" s="279">
        <f t="shared" si="70"/>
        <v>0</v>
      </c>
      <c r="H116" s="279">
        <f t="shared" si="70"/>
        <v>0</v>
      </c>
      <c r="I116" s="279">
        <f t="shared" si="70"/>
        <v>0</v>
      </c>
      <c r="J116" s="279">
        <f t="shared" si="70"/>
        <v>0</v>
      </c>
      <c r="K116" s="279">
        <f t="shared" si="70"/>
        <v>0</v>
      </c>
      <c r="L116" s="279">
        <f t="shared" si="70"/>
        <v>0</v>
      </c>
      <c r="N116" s="279"/>
      <c r="O116" s="279"/>
      <c r="P116" s="279"/>
      <c r="Q116" s="279"/>
      <c r="R116" s="279"/>
      <c r="S116" s="279"/>
      <c r="T116" s="279"/>
    </row>
    <row r="117" spans="2:20" ht="13.9" customHeight="1" x14ac:dyDescent="0.65">
      <c r="B117" s="277" t="s">
        <v>148</v>
      </c>
      <c r="C117" s="278"/>
      <c r="D117" s="278"/>
      <c r="E117" s="279"/>
      <c r="F117" s="279">
        <f t="shared" ref="F117:L117" si="71">F74-F50</f>
        <v>0</v>
      </c>
      <c r="G117" s="279">
        <f t="shared" si="71"/>
        <v>0</v>
      </c>
      <c r="H117" s="279">
        <f t="shared" si="71"/>
        <v>0</v>
      </c>
      <c r="I117" s="279">
        <f t="shared" si="71"/>
        <v>0</v>
      </c>
      <c r="J117" s="279">
        <f t="shared" si="71"/>
        <v>0</v>
      </c>
      <c r="K117" s="279">
        <f t="shared" si="71"/>
        <v>0</v>
      </c>
      <c r="L117" s="279">
        <f t="shared" si="71"/>
        <v>0</v>
      </c>
      <c r="N117" s="279"/>
      <c r="O117" s="279"/>
      <c r="P117" s="279"/>
      <c r="Q117" s="279"/>
      <c r="R117" s="279"/>
      <c r="S117" s="279"/>
      <c r="T117" s="279"/>
    </row>
    <row r="118" spans="2:20" x14ac:dyDescent="0.65"/>
    <row r="124" spans="2:20" hidden="1" x14ac:dyDescent="0.65">
      <c r="N124" s="28">
        <f t="shared" ref="N124" si="72">B146</f>
        <v>0</v>
      </c>
    </row>
  </sheetData>
  <phoneticPr fontId="13"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KEPSFIELD</vt:lpstr>
      <vt:lpstr>DCF valuation model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Tom Veldkamp</cp:lastModifiedBy>
  <cp:revision/>
  <dcterms:created xsi:type="dcterms:W3CDTF">2023-09-22T07:20:10Z</dcterms:created>
  <dcterms:modified xsi:type="dcterms:W3CDTF">2024-03-01T15:35:53Z</dcterms:modified>
  <cp:category/>
  <cp:contentStatus/>
</cp:coreProperties>
</file>